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/>
  <mc:AlternateContent xmlns:mc="http://schemas.openxmlformats.org/markup-compatibility/2006">
    <mc:Choice Requires="x15">
      <x15ac:absPath xmlns:x15ac="http://schemas.microsoft.com/office/spreadsheetml/2010/11/ac" url="/Users/angelabaker/Downloads/"/>
    </mc:Choice>
  </mc:AlternateContent>
  <xr:revisionPtr revIDLastSave="0" documentId="8_{E24F5B51-9964-094F-8953-85DBE51D1B5B}" xr6:coauthVersionLast="47" xr6:coauthVersionMax="47" xr10:uidLastSave="{00000000-0000-0000-0000-000000000000}"/>
  <bookViews>
    <workbookView xWindow="0" yWindow="500" windowWidth="28800" windowHeight="16080" firstSheet="1" activeTab="7" xr2:uid="{00000000-000D-0000-FFFF-FFFF00000000}"/>
  </bookViews>
  <sheets>
    <sheet name="Cover" sheetId="14" r:id="rId1"/>
    <sheet name="Summary R&amp;P" sheetId="11" state="hidden" r:id="rId2"/>
    <sheet name="Bank Statement" sheetId="22" state="hidden" r:id="rId3"/>
    <sheet name="Cricket Club Reconcilation " sheetId="25" state="hidden" r:id="rId4"/>
    <sheet name="budget review" sheetId="26" state="hidden" r:id="rId5"/>
    <sheet name="budget review " sheetId="21" state="hidden" r:id="rId6"/>
    <sheet name="HPC VAT" sheetId="23" state="hidden" r:id="rId7"/>
    <sheet name="Asset Reg" sheetId="29" r:id="rId8"/>
    <sheet name="Sheet2" sheetId="31" r:id="rId9"/>
    <sheet name="Sheet1" sheetId="30" state="hidden" r:id="rId10"/>
    <sheet name="Reserves" sheetId="13" state="hidden" r:id="rId11"/>
    <sheet name="VAT" sheetId="3" state="hidden" r:id="rId12"/>
    <sheet name="Annual return" sheetId="15" state="hidden" r:id="rId13"/>
    <sheet name="Payments  TEST " sheetId="27" state="hidden" r:id="rId14"/>
  </sheets>
  <definedNames>
    <definedName name="_xlnm.Print_Area" localSheetId="4">'budget review'!$A$1:$H$31</definedName>
    <definedName name="_xlnm.Print_Area" localSheetId="5">'budget review '!$A$1:$H$31</definedName>
    <definedName name="_xlnm.Print_Area" localSheetId="0">Cover!$A$4:$I$32</definedName>
    <definedName name="_xlnm.Print_Area" localSheetId="3">'Cricket Club Reconcilation '!$A$1:$F$29</definedName>
    <definedName name="_xlnm.Print_Area" localSheetId="6">'HPC VAT'!$A$1:$Y$24</definedName>
    <definedName name="_xlnm.Print_Area" localSheetId="13">'Payments  TEST '!$A$1:$Y$83</definedName>
    <definedName name="_xlnm.Print_Area" localSheetId="11">VAT!$A$1:$F$21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48576" i="29" l="1"/>
  <c r="E55" i="26"/>
  <c r="C55" i="26"/>
  <c r="E56" i="26" s="1"/>
  <c r="I106" i="27"/>
  <c r="G102" i="27"/>
  <c r="I107" i="27" s="1"/>
  <c r="Y100" i="27"/>
  <c r="Y99" i="27"/>
  <c r="K93" i="27"/>
  <c r="J92" i="27"/>
  <c r="W82" i="27"/>
  <c r="V82" i="27"/>
  <c r="U82" i="27"/>
  <c r="T82" i="27"/>
  <c r="R82" i="27"/>
  <c r="Q82" i="27"/>
  <c r="O82" i="27"/>
  <c r="N82" i="27"/>
  <c r="L82" i="27"/>
  <c r="K82" i="27"/>
  <c r="J82" i="27"/>
  <c r="I82" i="27"/>
  <c r="I85" i="27" s="1"/>
  <c r="I86" i="27" s="1"/>
  <c r="H82" i="27"/>
  <c r="G82" i="27"/>
  <c r="F82" i="27"/>
  <c r="E82" i="27"/>
  <c r="X13" i="27"/>
  <c r="X12" i="27"/>
  <c r="M9" i="27"/>
  <c r="M82" i="27" s="1"/>
  <c r="X7" i="27"/>
  <c r="X6" i="27"/>
  <c r="X82" i="27" s="1"/>
  <c r="P6" i="27"/>
  <c r="P82" i="27" s="1"/>
  <c r="E39" i="26"/>
  <c r="C39" i="26"/>
  <c r="E40" i="26" s="1"/>
  <c r="I31" i="26"/>
  <c r="I30" i="26"/>
  <c r="C31" i="26"/>
  <c r="E28" i="26"/>
  <c r="G23" i="26"/>
  <c r="B10" i="25"/>
  <c r="B26" i="25"/>
  <c r="C26" i="25"/>
  <c r="D26" i="25"/>
  <c r="W9" i="23"/>
  <c r="W8" i="23"/>
  <c r="M6" i="23"/>
  <c r="W5" i="23"/>
  <c r="W4" i="23"/>
  <c r="P4" i="23"/>
  <c r="D27" i="21"/>
  <c r="E27" i="21" s="1"/>
  <c r="D29" i="21"/>
  <c r="E29" i="21" s="1"/>
  <c r="C31" i="21"/>
  <c r="E28" i="21"/>
  <c r="G23" i="21"/>
  <c r="C23" i="21"/>
  <c r="B23" i="11"/>
  <c r="B20" i="11"/>
  <c r="B17" i="11"/>
  <c r="B16" i="11"/>
  <c r="B14" i="11"/>
  <c r="B12" i="11"/>
  <c r="B10" i="11"/>
  <c r="B7" i="11"/>
  <c r="E8" i="11"/>
  <c r="E6" i="11"/>
  <c r="E11" i="11"/>
  <c r="E9" i="11"/>
  <c r="B2" i="13"/>
  <c r="B5" i="13"/>
  <c r="E7" i="15"/>
  <c r="D8" i="15"/>
  <c r="E4" i="15"/>
  <c r="F21" i="3"/>
  <c r="B19" i="11"/>
  <c r="B21" i="11"/>
  <c r="B22" i="11"/>
  <c r="B4" i="13"/>
  <c r="B13" i="11"/>
  <c r="B18" i="11"/>
  <c r="B11" i="11"/>
  <c r="B9" i="11"/>
  <c r="B8" i="11"/>
  <c r="B6" i="11"/>
  <c r="B24" i="11"/>
  <c r="B3" i="13"/>
  <c r="B15" i="11"/>
  <c r="E7" i="11"/>
  <c r="D26" i="21"/>
  <c r="E26" i="21" s="1"/>
  <c r="D29" i="25"/>
  <c r="E59" i="26" l="1"/>
  <c r="D27" i="26"/>
  <c r="E27" i="26" s="1"/>
  <c r="D25" i="21"/>
  <c r="E25" i="21" s="1"/>
  <c r="E31" i="21" s="1"/>
  <c r="D25" i="26"/>
  <c r="D31" i="26" s="1"/>
  <c r="D30" i="26"/>
  <c r="E30" i="26" s="1"/>
  <c r="D30" i="21"/>
  <c r="E30" i="21" s="1"/>
  <c r="G92" i="27"/>
  <c r="Y82" i="27"/>
  <c r="I87" i="27"/>
  <c r="I88" i="27" s="1"/>
  <c r="I110" i="27"/>
  <c r="O102" i="27" s="1"/>
  <c r="E43" i="26"/>
  <c r="C23" i="26"/>
  <c r="D31" i="21"/>
  <c r="D19" i="21"/>
  <c r="E19" i="21" s="1"/>
  <c r="D19" i="26"/>
  <c r="E19" i="26"/>
  <c r="D17" i="26"/>
  <c r="E17" i="26" s="1"/>
  <c r="D17" i="21"/>
  <c r="E17" i="21"/>
  <c r="D16" i="26"/>
  <c r="E16" i="26" s="1"/>
  <c r="D16" i="21"/>
  <c r="E16" i="21"/>
  <c r="D15" i="26"/>
  <c r="E15" i="26" s="1"/>
  <c r="D15" i="21"/>
  <c r="E15" i="21"/>
  <c r="D21" i="26"/>
  <c r="E21" i="26" s="1"/>
  <c r="D21" i="21"/>
  <c r="E21" i="21" s="1"/>
  <c r="D13" i="21"/>
  <c r="E13" i="21" s="1"/>
  <c r="D13" i="26"/>
  <c r="E13" i="26"/>
  <c r="D12" i="21"/>
  <c r="E12" i="21" s="1"/>
  <c r="D12" i="26"/>
  <c r="E12" i="26"/>
  <c r="D10" i="26"/>
  <c r="E10" i="26" s="1"/>
  <c r="D10" i="21"/>
  <c r="E10" i="21" s="1"/>
  <c r="D9" i="26"/>
  <c r="E9" i="26" s="1"/>
  <c r="D9" i="21"/>
  <c r="E9" i="21"/>
  <c r="D8" i="26"/>
  <c r="E8" i="26" s="1"/>
  <c r="D8" i="21"/>
  <c r="E8" i="21"/>
  <c r="D6" i="26"/>
  <c r="E6" i="26" s="1"/>
  <c r="D6" i="21"/>
  <c r="E6" i="21" s="1"/>
  <c r="D11" i="26"/>
  <c r="E11" i="26" s="1"/>
  <c r="D11" i="21"/>
  <c r="E11" i="21"/>
  <c r="D18" i="26"/>
  <c r="E18" i="26" s="1"/>
  <c r="D18" i="21"/>
  <c r="E18" i="21"/>
  <c r="D20" i="21"/>
  <c r="E20" i="21" s="1"/>
  <c r="D14" i="26"/>
  <c r="E14" i="26" s="1"/>
  <c r="D14" i="21"/>
  <c r="E14" i="21" s="1"/>
  <c r="E25" i="26" l="1"/>
  <c r="E31" i="26" s="1"/>
  <c r="I91" i="27"/>
  <c r="I92" i="27" s="1"/>
  <c r="Y92" i="27"/>
  <c r="D5" i="21"/>
  <c r="D5" i="26"/>
  <c r="D7" i="26"/>
  <c r="E7" i="26" s="1"/>
  <c r="D7" i="21"/>
  <c r="E7" i="21" s="1"/>
  <c r="Y93" i="27" l="1"/>
  <c r="O103" i="27"/>
  <c r="D23" i="26"/>
  <c r="E5" i="26"/>
  <c r="E23" i="26" s="1"/>
  <c r="D23" i="21"/>
  <c r="E5" i="21"/>
  <c r="E23" i="21" s="1"/>
</calcChain>
</file>

<file path=xl/sharedStrings.xml><?xml version="1.0" encoding="utf-8"?>
<sst xmlns="http://schemas.openxmlformats.org/spreadsheetml/2006/main" count="928" uniqueCount="389">
  <si>
    <t xml:space="preserve">  </t>
  </si>
  <si>
    <t>Horne Parish Council</t>
  </si>
  <si>
    <t>Asset Reg</t>
  </si>
  <si>
    <t>Up to 31 March 2023</t>
  </si>
  <si>
    <t>TANDRIDGE PARISH COUNCIL</t>
  </si>
  <si>
    <t>SUMMARY OF RECEIPTS &amp; PAYMENTS 2015/16 to 31 March 2016</t>
  </si>
  <si>
    <t>Payments</t>
  </si>
  <si>
    <t>Receipts</t>
  </si>
  <si>
    <t>£</t>
  </si>
  <si>
    <t>Clerk Salary</t>
  </si>
  <si>
    <t>Precept</t>
  </si>
  <si>
    <t>PAYE</t>
  </si>
  <si>
    <t>Interest</t>
  </si>
  <si>
    <t>Expenses</t>
  </si>
  <si>
    <t>Other</t>
  </si>
  <si>
    <t>Office</t>
  </si>
  <si>
    <t>VAT</t>
  </si>
  <si>
    <t>Audit</t>
  </si>
  <si>
    <t>Subs</t>
  </si>
  <si>
    <t>Insurance</t>
  </si>
  <si>
    <t>Glebe Lease</t>
  </si>
  <si>
    <t>APA</t>
  </si>
  <si>
    <t>Poppy wreath</t>
  </si>
  <si>
    <t>s137</t>
  </si>
  <si>
    <t>General maintenance</t>
  </si>
  <si>
    <t>Glebe Field</t>
  </si>
  <si>
    <t>Millennium Field</t>
  </si>
  <si>
    <t>Jubilee Field</t>
  </si>
  <si>
    <t>Training &amp; Events</t>
  </si>
  <si>
    <t>Website</t>
  </si>
  <si>
    <t xml:space="preserve">Horne and Newchapel Cricket Club Renovation Project. </t>
  </si>
  <si>
    <t xml:space="preserve">BUDGET </t>
  </si>
  <si>
    <t xml:space="preserve">INCOME </t>
  </si>
  <si>
    <t xml:space="preserve">EXPENDITURE </t>
  </si>
  <si>
    <t>NOTES</t>
  </si>
  <si>
    <t xml:space="preserve">Horne Parish Council </t>
  </si>
  <si>
    <t xml:space="preserve">Earmarked funds </t>
  </si>
  <si>
    <t xml:space="preserve">Lingfield Cricket Club </t>
  </si>
  <si>
    <t xml:space="preserve">Donation toward renovation and installation of electricity </t>
  </si>
  <si>
    <t>CONTRACTORS:</t>
  </si>
  <si>
    <t>Tree Saw</t>
  </si>
  <si>
    <t>Tree Surgeon (Winkley)</t>
  </si>
  <si>
    <t>Sherwood Electrical</t>
  </si>
  <si>
    <t xml:space="preserve">Trench digging and all related materials </t>
  </si>
  <si>
    <t xml:space="preserve">EGAP Resurfacing </t>
  </si>
  <si>
    <t xml:space="preserve">re surfacing </t>
  </si>
  <si>
    <t>krystal Engineering</t>
  </si>
  <si>
    <t xml:space="preserve">survey on building </t>
  </si>
  <si>
    <t xml:space="preserve">Clutterbucks </t>
  </si>
  <si>
    <t>UTILEX</t>
  </si>
  <si>
    <t>Provision of electrical supply - second payment</t>
  </si>
  <si>
    <t>".                    "                                "</t>
  </si>
  <si>
    <t xml:space="preserve">Sand </t>
  </si>
  <si>
    <t xml:space="preserve">Sand for trench </t>
  </si>
  <si>
    <t xml:space="preserve">Lighting </t>
  </si>
  <si>
    <t xml:space="preserve">Outside lighting </t>
  </si>
  <si>
    <t xml:space="preserve">EMH Electric </t>
  </si>
  <si>
    <t>Fuse box</t>
  </si>
  <si>
    <t>Toilet w</t>
  </si>
  <si>
    <t>Disabled Toilet refurb</t>
  </si>
  <si>
    <t xml:space="preserve">UK POWER NETWORKS </t>
  </si>
  <si>
    <t xml:space="preserve">Contingency </t>
  </si>
  <si>
    <t xml:space="preserve">Remaining funds </t>
  </si>
  <si>
    <t>Horne Parish Council: Budget 2020/21</t>
  </si>
  <si>
    <t xml:space="preserve"> BUDGET</t>
  </si>
  <si>
    <t>DRAFT BUDGET</t>
  </si>
  <si>
    <t>21/22</t>
  </si>
  <si>
    <t xml:space="preserve">Year to date </t>
  </si>
  <si>
    <t>Remainder</t>
  </si>
  <si>
    <t xml:space="preserve"> for 22/23</t>
  </si>
  <si>
    <t>Audits</t>
  </si>
  <si>
    <t>Chairmans Allowance</t>
  </si>
  <si>
    <t>Clerks Salary</t>
  </si>
  <si>
    <t>Clerks Expenses</t>
  </si>
  <si>
    <t>S137</t>
  </si>
  <si>
    <t>Legal costs</t>
  </si>
  <si>
    <t>Maintenance of Parish Land and Property</t>
  </si>
  <si>
    <t xml:space="preserve">Newsletter / printing </t>
  </si>
  <si>
    <t>Events/ Room Hire / APM</t>
  </si>
  <si>
    <t xml:space="preserve">Personel Pension costs </t>
  </si>
  <si>
    <t xml:space="preserve">Stationery/office costs </t>
  </si>
  <si>
    <t>Subscriptions</t>
  </si>
  <si>
    <t>Training/Events</t>
  </si>
  <si>
    <t>Budgeted Income</t>
  </si>
  <si>
    <t>Other (see receipts)</t>
  </si>
  <si>
    <t>Draft I</t>
  </si>
  <si>
    <t>Inccrease min2.5%</t>
  </si>
  <si>
    <t xml:space="preserve">Adverts in Newsletter </t>
  </si>
  <si>
    <t xml:space="preserve">Precept Increase Proposals </t>
  </si>
  <si>
    <t>Approx cost per Band D per year</t>
  </si>
  <si>
    <t>CIL</t>
  </si>
  <si>
    <t>Band D</t>
  </si>
  <si>
    <t xml:space="preserve">48k </t>
  </si>
  <si>
    <t>26k</t>
  </si>
  <si>
    <t>30k</t>
  </si>
  <si>
    <t>Reserves Earmarked</t>
  </si>
  <si>
    <t>Cricket Pavilion - Doation</t>
  </si>
  <si>
    <t>Pavilion</t>
  </si>
  <si>
    <t>bank balance</t>
  </si>
  <si>
    <t>Election</t>
  </si>
  <si>
    <t>Personnel</t>
  </si>
  <si>
    <t xml:space="preserve">Budget Remaining </t>
  </si>
  <si>
    <t xml:space="preserve">Remaining </t>
  </si>
  <si>
    <t xml:space="preserve">Ear marked Funds </t>
  </si>
  <si>
    <t>General R</t>
  </si>
  <si>
    <t xml:space="preserve">Pavillion Reserves </t>
  </si>
  <si>
    <t>Pavilion refurbishment Funds</t>
  </si>
  <si>
    <t xml:space="preserve">Detail </t>
  </si>
  <si>
    <t>Do you know your auditor fess will increase by £250?  You could prob put to £800/850</t>
  </si>
  <si>
    <t>2021/22 NJC recommendation is 1.75%tbc thats £181 extra. 2022/23 need increment and inflation. I would estimate this at 6% £630. Alos no additional hours added?? 11K may be a bit thin? min £12k</t>
  </si>
  <si>
    <t>Also, is pension included in this?</t>
  </si>
  <si>
    <t xml:space="preserve">This is money you can spend per elctorate where the council has no other specif statutory expenditure - cuurrently £8.41 per electorate.  DO you have any projects you may want to maximise this?  </t>
  </si>
  <si>
    <t>?? With the cricket Pavilion issues, you may want to reconsider this.  I would put min £750 but depending what you do and if need lease review possible more - £2k?</t>
  </si>
  <si>
    <t xml:space="preserve">Cricket Club Project is posted to this column </t>
  </si>
  <si>
    <t>You may want a new line to show subsidence issues even if nothing yet</t>
  </si>
  <si>
    <t xml:space="preserve">Newsletter </t>
  </si>
  <si>
    <t>Heading is resttrictive - perhaps call it newsletter/priniting/office costs?</t>
  </si>
  <si>
    <t>Parish Meetings</t>
  </si>
  <si>
    <t>Hosting events APM / Xmas meeting etc</t>
  </si>
  <si>
    <t>You only have one Parish meeting - perhaps change heading to /events</t>
  </si>
  <si>
    <t>Room Hire</t>
  </si>
  <si>
    <t>Is this for meetins?  Perhaps say Council meetings</t>
  </si>
  <si>
    <t>Stationery</t>
  </si>
  <si>
    <t>292.08 SALC AND NALC and 180 Satswana</t>
  </si>
  <si>
    <t>Why isn't SLCC included. Also put publications - you could prob do with new Arnold Baker book/bible</t>
  </si>
  <si>
    <t xml:space="preserve">Does this allow for councillor training to address Code of Conduct and Meetings?  Est. another £300 for that even online </t>
  </si>
  <si>
    <t>Why is vat here?  If you are running a 'net' budget then vat isNOT an income - think back to my discovery here.</t>
  </si>
  <si>
    <t xml:space="preserve">This should be included in staff costs </t>
  </si>
  <si>
    <t xml:space="preserve">Why is there a deficit here?  </t>
  </si>
  <si>
    <t>Will you receive this?</t>
  </si>
  <si>
    <t>Looking at the expenses of £45,6000 and  minimal income, you precepet should at least this, even with the vat taken out you expenditure to income does not balance.</t>
  </si>
  <si>
    <t>VAT - looks like you may be running a 'gross budget so I see why VAT is listed, but does that mean you are recording all receipts as gross amount?</t>
  </si>
  <si>
    <t xml:space="preserve">VAT </t>
  </si>
  <si>
    <t xml:space="preserve">https://www.gov.uk/guidance/claim-a-vat-refund-as-an-organisation-not-registered-for-vat </t>
  </si>
  <si>
    <t>Chq #</t>
  </si>
  <si>
    <t>Payee</t>
  </si>
  <si>
    <t>Description</t>
  </si>
  <si>
    <t>Total Payment</t>
  </si>
  <si>
    <t>Clerk Expenses</t>
  </si>
  <si>
    <t>Legal Fees</t>
  </si>
  <si>
    <t>Maintenance</t>
  </si>
  <si>
    <t>Newsletter</t>
  </si>
  <si>
    <t xml:space="preserve">Parish Meeting </t>
  </si>
  <si>
    <t>Pension</t>
  </si>
  <si>
    <t>Training/ Events</t>
  </si>
  <si>
    <t>VAT NO</t>
  </si>
  <si>
    <t>April</t>
  </si>
  <si>
    <t>01.4.21</t>
  </si>
  <si>
    <t>DD</t>
  </si>
  <si>
    <t xml:space="preserve">Zoom </t>
  </si>
  <si>
    <t>Video Conference</t>
  </si>
  <si>
    <t>15.4.21</t>
  </si>
  <si>
    <t>Microsoft</t>
  </si>
  <si>
    <t>Office 365</t>
  </si>
  <si>
    <t>GB 724594615</t>
  </si>
  <si>
    <t>16.4.21</t>
  </si>
  <si>
    <t>BACS</t>
  </si>
  <si>
    <t xml:space="preserve">Wellers Law Group </t>
  </si>
  <si>
    <t>Lease for CC</t>
  </si>
  <si>
    <t>11.3.21</t>
  </si>
  <si>
    <t xml:space="preserve">Amadeus </t>
  </si>
  <si>
    <t xml:space="preserve">Stationary </t>
  </si>
  <si>
    <t>644 3254 48</t>
  </si>
  <si>
    <t>19.4.21</t>
  </si>
  <si>
    <t>CC project electric</t>
  </si>
  <si>
    <t>24.4.21</t>
  </si>
  <si>
    <t>Card</t>
  </si>
  <si>
    <t>Co-OP</t>
  </si>
  <si>
    <t xml:space="preserve">Chocolate for litter pick </t>
  </si>
  <si>
    <t>May</t>
  </si>
  <si>
    <t>29.4.21</t>
  </si>
  <si>
    <t>Dcard</t>
  </si>
  <si>
    <t xml:space="preserve">Amazon </t>
  </si>
  <si>
    <t>photography prize</t>
  </si>
  <si>
    <t>1.5.21</t>
  </si>
  <si>
    <t>17.5.21</t>
  </si>
  <si>
    <t>Utilex</t>
  </si>
  <si>
    <t>19.5.21</t>
  </si>
  <si>
    <t>Leaving gift</t>
  </si>
  <si>
    <t>21.5.21</t>
  </si>
  <si>
    <t xml:space="preserve">Haskins </t>
  </si>
  <si>
    <t xml:space="preserve">Leaving card </t>
  </si>
  <si>
    <t xml:space="preserve">Subsistence </t>
  </si>
  <si>
    <t>June</t>
  </si>
  <si>
    <t>9.6.21</t>
  </si>
  <si>
    <t xml:space="preserve">June </t>
  </si>
  <si>
    <t>17.6.21</t>
  </si>
  <si>
    <t>7.6.21</t>
  </si>
  <si>
    <t>4.6.21</t>
  </si>
  <si>
    <t>Farsight Consulting</t>
  </si>
  <si>
    <t>audit</t>
  </si>
  <si>
    <t>2.6.21</t>
  </si>
  <si>
    <t>Satswana</t>
  </si>
  <si>
    <t>GDPR</t>
  </si>
  <si>
    <t>14.5.21</t>
  </si>
  <si>
    <t>TEEC Ltd</t>
  </si>
  <si>
    <t xml:space="preserve">website </t>
  </si>
  <si>
    <t>20.4.21</t>
  </si>
  <si>
    <t>Alison Brown</t>
  </si>
  <si>
    <t>Horne Parish Council - Schedule of Assets</t>
  </si>
  <si>
    <t>Identification</t>
  </si>
  <si>
    <t xml:space="preserve">Date </t>
  </si>
  <si>
    <t>Supplier</t>
  </si>
  <si>
    <t>Original</t>
  </si>
  <si>
    <t>Life</t>
  </si>
  <si>
    <t>Location</t>
  </si>
  <si>
    <t>Present</t>
  </si>
  <si>
    <t>Custodian</t>
  </si>
  <si>
    <t>Condition</t>
  </si>
  <si>
    <t xml:space="preserve">Actual </t>
  </si>
  <si>
    <t>Acquired</t>
  </si>
  <si>
    <t>Value</t>
  </si>
  <si>
    <t>Estimate</t>
  </si>
  <si>
    <t>Use</t>
  </si>
  <si>
    <t>Common land</t>
  </si>
  <si>
    <t xml:space="preserve">Land Reg </t>
  </si>
  <si>
    <t>n/a</t>
  </si>
  <si>
    <t>Indefinite</t>
  </si>
  <si>
    <t>Newchapel Green</t>
  </si>
  <si>
    <t>Green</t>
  </si>
  <si>
    <t>Council</t>
  </si>
  <si>
    <t>Good</t>
  </si>
  <si>
    <t>Folder showing invoices relating to item 29 and 21 on Reg</t>
  </si>
  <si>
    <t>Land Reg SY743877</t>
  </si>
  <si>
    <t>Frogit Heath</t>
  </si>
  <si>
    <t>Asset reg invoice folder</t>
  </si>
  <si>
    <t>Building</t>
  </si>
  <si>
    <t xml:space="preserve">Cricket Pavilion </t>
  </si>
  <si>
    <t>Public space</t>
  </si>
  <si>
    <t xml:space="preserve">Council </t>
  </si>
  <si>
    <t>Fair</t>
  </si>
  <si>
    <t>Notice Board</t>
  </si>
  <si>
    <t>Invoice No 2730</t>
  </si>
  <si>
    <t>Janaken Ltd</t>
  </si>
  <si>
    <t>15 years</t>
  </si>
  <si>
    <t>Outside Church</t>
  </si>
  <si>
    <t>For notices</t>
  </si>
  <si>
    <t>Smallfield Road</t>
  </si>
  <si>
    <t>Norbury</t>
  </si>
  <si>
    <t>Brickhouse Lane</t>
  </si>
  <si>
    <t>Printer</t>
  </si>
  <si>
    <t xml:space="preserve">Canon </t>
  </si>
  <si>
    <t>Amadeus</t>
  </si>
  <si>
    <t>3 years</t>
  </si>
  <si>
    <t>Clerk’s house</t>
  </si>
  <si>
    <t>Print/copy</t>
  </si>
  <si>
    <t>Parish Clerk</t>
  </si>
  <si>
    <t>Lenovo Laptop and software</t>
  </si>
  <si>
    <t>PF1W4Z4B</t>
  </si>
  <si>
    <t>Page Computers</t>
  </si>
  <si>
    <t xml:space="preserve">Parish work </t>
  </si>
  <si>
    <t>Radar Speed Gun(Outwood PC own 50%)</t>
  </si>
  <si>
    <t>Serial No 4999 &amp; 139298</t>
  </si>
  <si>
    <t>Unipar Services</t>
  </si>
  <si>
    <t>10 years</t>
  </si>
  <si>
    <t>Lingfield Police station</t>
  </si>
  <si>
    <t>Speed check</t>
  </si>
  <si>
    <t>Surrey Police</t>
  </si>
  <si>
    <t>RAF War Memorial</t>
  </si>
  <si>
    <t>Philpots Quarry</t>
  </si>
  <si>
    <t>White House Farm, Bones Lane</t>
  </si>
  <si>
    <t>Memorial</t>
  </si>
  <si>
    <t xml:space="preserve">Bench </t>
  </si>
  <si>
    <t>Unknown</t>
  </si>
  <si>
    <t>Church Road</t>
  </si>
  <si>
    <t>Leisure</t>
  </si>
  <si>
    <t>Bench</t>
  </si>
  <si>
    <t>Furniture4u</t>
  </si>
  <si>
    <t>Newchapel cricket ground</t>
  </si>
  <si>
    <t xml:space="preserve"> - </t>
  </si>
  <si>
    <t>Bones Lane</t>
  </si>
  <si>
    <t>Village sign</t>
  </si>
  <si>
    <t>Aristo Signs</t>
  </si>
  <si>
    <t>Signage</t>
  </si>
  <si>
    <t xml:space="preserve">CC resurfacing </t>
  </si>
  <si>
    <t>EGAP</t>
  </si>
  <si>
    <t>CC Electric Instalation</t>
  </si>
  <si>
    <t>CC Lighting Instalation</t>
  </si>
  <si>
    <t>N/A</t>
  </si>
  <si>
    <t>good</t>
  </si>
  <si>
    <t>ECH</t>
  </si>
  <si>
    <t>25 years</t>
  </si>
  <si>
    <t>CC Disabled toilet Instalation</t>
  </si>
  <si>
    <t xml:space="preserve">CC Kitchen refurbishment </t>
  </si>
  <si>
    <t xml:space="preserve">Sherwood </t>
  </si>
  <si>
    <t xml:space="preserve">CC Door and window Replacement </t>
  </si>
  <si>
    <t xml:space="preserve">Duke Windows </t>
  </si>
  <si>
    <t>CC tables and chairs</t>
  </si>
  <si>
    <t>GoPak</t>
  </si>
  <si>
    <t>CC</t>
  </si>
  <si>
    <t xml:space="preserve">Outside bollard lights </t>
  </si>
  <si>
    <t>KEW ELECTRICAL</t>
  </si>
  <si>
    <t xml:space="preserve">10 years </t>
  </si>
  <si>
    <t>Total</t>
  </si>
  <si>
    <t>Bank balance</t>
  </si>
  <si>
    <t>Add spend to date</t>
  </si>
  <si>
    <t>Minus forecast</t>
  </si>
  <si>
    <t>TANDRIDGE PARISH COUNCIL - VAT RECLAIM 2016/17</t>
  </si>
  <si>
    <t>Date of invoice</t>
  </si>
  <si>
    <t>To Whom Addressed</t>
  </si>
  <si>
    <t>Suppliers VAT no.</t>
  </si>
  <si>
    <t>Company</t>
  </si>
  <si>
    <t>Description of supply</t>
  </si>
  <si>
    <t>VAT Paid</t>
  </si>
  <si>
    <t>Total to reclaim</t>
  </si>
  <si>
    <t>Balances B/F</t>
  </si>
  <si>
    <t>Annual Precept</t>
  </si>
  <si>
    <t>Total other receipts</t>
  </si>
  <si>
    <t>Staff costs</t>
  </si>
  <si>
    <t>Loans</t>
  </si>
  <si>
    <t>Nil</t>
  </si>
  <si>
    <t>All other payments</t>
  </si>
  <si>
    <t>Balances C/F</t>
  </si>
  <si>
    <t>must equal (1+2+3)-(4+5+6)</t>
  </si>
  <si>
    <t>Total cash</t>
  </si>
  <si>
    <t>must be the same as box 7</t>
  </si>
  <si>
    <t>Assets</t>
  </si>
  <si>
    <t>Total borrowings</t>
  </si>
  <si>
    <t>Disclosure note</t>
  </si>
  <si>
    <t>No</t>
  </si>
  <si>
    <t>HORNE PARISH COUNCIL</t>
  </si>
  <si>
    <t>PAYMENTS 2021-22</t>
  </si>
  <si>
    <t xml:space="preserve"> </t>
  </si>
  <si>
    <t>Net paymeny....</t>
  </si>
  <si>
    <t>Total Payment - Gross</t>
  </si>
  <si>
    <t>NEST</t>
  </si>
  <si>
    <t>Pension Payment</t>
  </si>
  <si>
    <t>-</t>
  </si>
  <si>
    <t>Eden River Press</t>
  </si>
  <si>
    <t xml:space="preserve">Clare Kennedy </t>
  </si>
  <si>
    <t xml:space="preserve"> -</t>
  </si>
  <si>
    <t xml:space="preserve">KSSAA </t>
  </si>
  <si>
    <t xml:space="preserve">Donation </t>
  </si>
  <si>
    <t xml:space="preserve">Bloomin Arts </t>
  </si>
  <si>
    <t xml:space="preserve">Clerks Salary </t>
  </si>
  <si>
    <t>HMRC</t>
  </si>
  <si>
    <t>PAYE  (online error)</t>
  </si>
  <si>
    <t xml:space="preserve">Zurich </t>
  </si>
  <si>
    <t xml:space="preserve">J Winkley </t>
  </si>
  <si>
    <t>Tree Surgeon</t>
  </si>
  <si>
    <t xml:space="preserve">Post Office </t>
  </si>
  <si>
    <t xml:space="preserve">Stamps </t>
  </si>
  <si>
    <t>Surrey ALC</t>
  </si>
  <si>
    <t xml:space="preserve">Training </t>
  </si>
  <si>
    <t>Lingfield Express</t>
  </si>
  <si>
    <t>Salary</t>
  </si>
  <si>
    <t>TAX</t>
  </si>
  <si>
    <t>Ju;y</t>
  </si>
  <si>
    <t xml:space="preserve">July </t>
  </si>
  <si>
    <t>Zoom</t>
  </si>
  <si>
    <t>Mulberry</t>
  </si>
  <si>
    <t xml:space="preserve">Unity Trust </t>
  </si>
  <si>
    <t>A Brown</t>
  </si>
  <si>
    <t xml:space="preserve">Clerk Gift </t>
  </si>
  <si>
    <t>Angela Baker</t>
  </si>
  <si>
    <t xml:space="preserve">Oxted Printer </t>
  </si>
  <si>
    <t>August</t>
  </si>
  <si>
    <t xml:space="preserve">September </t>
  </si>
  <si>
    <t>Payroll</t>
  </si>
  <si>
    <t xml:space="preserve">Payroll </t>
  </si>
  <si>
    <t>salary</t>
  </si>
  <si>
    <t>october</t>
  </si>
  <si>
    <t xml:space="preserve">oxted Printer </t>
  </si>
  <si>
    <t>value products</t>
  </si>
  <si>
    <t xml:space="preserve">maintenance </t>
  </si>
  <si>
    <t>Viking</t>
  </si>
  <si>
    <t xml:space="preserve">November </t>
  </si>
  <si>
    <t>pension Payment</t>
  </si>
  <si>
    <t>A brown</t>
  </si>
  <si>
    <t>Wreathe and wine gift</t>
  </si>
  <si>
    <t xml:space="preserve">Angela Baker </t>
  </si>
  <si>
    <t xml:space="preserve">Expenses </t>
  </si>
  <si>
    <t xml:space="preserve">Foxhole Farm </t>
  </si>
  <si>
    <t>cc project electric</t>
  </si>
  <si>
    <t>Blooming arts</t>
  </si>
  <si>
    <t>Donation</t>
  </si>
  <si>
    <t>PKF Littlejohn</t>
  </si>
  <si>
    <t>Parish meeting / events &amp; APM</t>
  </si>
  <si>
    <t>Stationery &amp; Offcie/Licences</t>
  </si>
  <si>
    <t>Training/ Councillors&amp;Clerk</t>
  </si>
  <si>
    <t>Salaries</t>
  </si>
  <si>
    <t>Draft budget E</t>
  </si>
  <si>
    <t>re cricket?</t>
  </si>
  <si>
    <t>Rec 10k</t>
  </si>
  <si>
    <t>GR + Precept</t>
  </si>
  <si>
    <t>E 2022/23 48K</t>
  </si>
  <si>
    <t>remaining GR will be</t>
  </si>
  <si>
    <t>Budget R</t>
  </si>
  <si>
    <t>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</si>
</sst>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£&quot;#,##0;[Red]\-&quot;£&quot;#,##0"/>
    <numFmt numFmtId="165" formatCode="_-&quot;£&quot;* #,##0.00_-;\-&quot;£&quot;* #,##0.00_-;_-&quot;£&quot;* &quot;-&quot;??_-;_-@_-"/>
    <numFmt numFmtId="166" formatCode="_-* #,##0.00_-;\-* #,##0.00_-;_-* &quot;-&quot;??_-;_-@_-"/>
    <numFmt numFmtId="167" formatCode="&quot;$&quot;#,##0.00_);\(&quot;$&quot;#,##0.00\)"/>
    <numFmt numFmtId="168" formatCode="&quot;£&quot;#,##0.00"/>
    <numFmt numFmtId="169" formatCode="dd/mm/yyyy;@"/>
    <numFmt numFmtId="170" formatCode="mmmm"/>
  </numFmts>
  <fonts count="42" x14ac:knownFonts="1">
    <font>
      <sz val="10"/>
      <name val="Arial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6"/>
      <name val="Arial"/>
      <family val="2"/>
    </font>
    <font>
      <sz val="12"/>
      <name val="Arial"/>
      <family val="2"/>
    </font>
    <font>
      <sz val="18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i/>
      <sz val="9"/>
      <name val="Arial"/>
      <family val="2"/>
    </font>
    <font>
      <sz val="9"/>
      <color indexed="8"/>
      <name val="Arial"/>
      <family val="2"/>
    </font>
    <font>
      <b/>
      <sz val="13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8"/>
      <color theme="1"/>
      <name val="Arial"/>
      <family val="2"/>
    </font>
    <font>
      <sz val="8"/>
      <color rgb="FF111111"/>
      <name val="Roboto"/>
      <charset val="1"/>
    </font>
    <font>
      <b/>
      <sz val="14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7"/>
      <color theme="1"/>
      <name val="Arial"/>
      <family val="2"/>
    </font>
    <font>
      <sz val="7"/>
      <color theme="1"/>
      <name val="Arial"/>
      <family val="2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b/>
      <sz val="8"/>
      <color rgb="FFFF0000"/>
      <name val="Arial"/>
      <family val="2"/>
    </font>
    <font>
      <b/>
      <sz val="8"/>
      <color rgb="FF000000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medium">
        <color rgb="FFE5E5E5"/>
      </bottom>
      <diagonal/>
    </border>
    <border>
      <left/>
      <right/>
      <top/>
      <bottom style="thin">
        <color rgb="FF000000"/>
      </bottom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/>
  </cellStyleXfs>
  <cellXfs count="262">
    <xf numFmtId="0" fontId="0" fillId="0" borderId="0" xfId="0"/>
    <xf numFmtId="0" fontId="3" fillId="0" borderId="0" xfId="0" applyFont="1" applyProtection="1">
      <protection locked="0"/>
    </xf>
    <xf numFmtId="4" fontId="3" fillId="0" borderId="0" xfId="0" applyNumberFormat="1" applyFont="1" applyProtection="1">
      <protection locked="0"/>
    </xf>
    <xf numFmtId="1" fontId="3" fillId="0" borderId="0" xfId="0" applyNumberFormat="1" applyFont="1" applyAlignment="1" applyProtection="1">
      <alignment horizontal="left"/>
      <protection locked="0"/>
    </xf>
    <xf numFmtId="1" fontId="3" fillId="0" borderId="0" xfId="0" quotePrefix="1" applyNumberFormat="1" applyFont="1" applyAlignment="1" applyProtection="1">
      <alignment horizontal="left"/>
      <protection locked="0"/>
    </xf>
    <xf numFmtId="4" fontId="3" fillId="0" borderId="0" xfId="0" applyNumberFormat="1" applyFont="1"/>
    <xf numFmtId="0" fontId="2" fillId="0" borderId="0" xfId="0" applyFont="1" applyAlignment="1" applyProtection="1">
      <alignment horizontal="center" wrapText="1"/>
      <protection locked="0"/>
    </xf>
    <xf numFmtId="169" fontId="3" fillId="0" borderId="0" xfId="0" applyNumberFormat="1" applyFont="1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/>
    <xf numFmtId="0" fontId="0" fillId="0" borderId="0" xfId="0" applyAlignment="1">
      <alignment horizontal="center"/>
    </xf>
    <xf numFmtId="166" fontId="0" fillId="0" borderId="0" xfId="1" applyFont="1"/>
    <xf numFmtId="166" fontId="9" fillId="0" borderId="1" xfId="1" applyFont="1" applyBorder="1"/>
    <xf numFmtId="2" fontId="0" fillId="0" borderId="0" xfId="1" applyNumberFormat="1" applyFont="1" applyAlignment="1">
      <alignment horizontal="right"/>
    </xf>
    <xf numFmtId="2" fontId="0" fillId="0" borderId="0" xfId="1" applyNumberFormat="1" applyFont="1"/>
    <xf numFmtId="166" fontId="9" fillId="0" borderId="1" xfId="0" applyNumberFormat="1" applyFont="1" applyBorder="1"/>
    <xf numFmtId="169" fontId="9" fillId="0" borderId="0" xfId="0" applyNumberFormat="1" applyFont="1" applyAlignment="1" applyProtection="1">
      <alignment horizontal="centerContinuous"/>
      <protection locked="0"/>
    </xf>
    <xf numFmtId="1" fontId="9" fillId="0" borderId="0" xfId="0" applyNumberFormat="1" applyFont="1" applyAlignment="1" applyProtection="1">
      <alignment horizontal="centerContinuous"/>
      <protection locked="0"/>
    </xf>
    <xf numFmtId="0" fontId="9" fillId="0" borderId="0" xfId="0" applyFont="1" applyAlignment="1" applyProtection="1">
      <alignment horizontal="centerContinuous"/>
      <protection locked="0"/>
    </xf>
    <xf numFmtId="169" fontId="9" fillId="0" borderId="2" xfId="0" applyNumberFormat="1" applyFont="1" applyBorder="1" applyAlignment="1" applyProtection="1">
      <alignment horizontal="centerContinuous"/>
      <protection locked="0"/>
    </xf>
    <xf numFmtId="1" fontId="9" fillId="0" borderId="2" xfId="0" applyNumberFormat="1" applyFont="1" applyBorder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centerContinuous"/>
      <protection locked="0"/>
    </xf>
    <xf numFmtId="0" fontId="9" fillId="0" borderId="2" xfId="0" applyFont="1" applyBorder="1" applyProtection="1">
      <protection locked="0"/>
    </xf>
    <xf numFmtId="169" fontId="9" fillId="0" borderId="2" xfId="0" applyNumberFormat="1" applyFont="1" applyBorder="1" applyAlignment="1" applyProtection="1">
      <alignment horizontal="left" wrapText="1"/>
      <protection locked="0"/>
    </xf>
    <xf numFmtId="1" fontId="9" fillId="0" borderId="2" xfId="0" applyNumberFormat="1" applyFont="1" applyBorder="1" applyAlignment="1" applyProtection="1">
      <alignment horizontal="left" wrapText="1"/>
      <protection locked="0"/>
    </xf>
    <xf numFmtId="0" fontId="9" fillId="0" borderId="2" xfId="0" applyFont="1" applyBorder="1" applyAlignment="1" applyProtection="1">
      <alignment horizontal="left" wrapText="1"/>
      <protection locked="0"/>
    </xf>
    <xf numFmtId="0" fontId="9" fillId="0" borderId="2" xfId="0" applyFont="1" applyBorder="1" applyAlignment="1" applyProtection="1">
      <alignment horizontal="left"/>
      <protection locked="0"/>
    </xf>
    <xf numFmtId="2" fontId="9" fillId="0" borderId="2" xfId="0" applyNumberFormat="1" applyFont="1" applyBorder="1" applyProtection="1">
      <protection locked="0"/>
    </xf>
    <xf numFmtId="0" fontId="0" fillId="0" borderId="0" xfId="0" applyAlignment="1">
      <alignment horizontal="right"/>
    </xf>
    <xf numFmtId="0" fontId="9" fillId="0" borderId="0" xfId="0" applyFont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right"/>
    </xf>
    <xf numFmtId="0" fontId="12" fillId="0" borderId="0" xfId="0" applyFont="1"/>
    <xf numFmtId="0" fontId="13" fillId="0" borderId="0" xfId="0" applyFont="1"/>
    <xf numFmtId="0" fontId="17" fillId="0" borderId="0" xfId="0" applyFont="1" applyAlignment="1">
      <alignment horizontal="center"/>
    </xf>
    <xf numFmtId="0" fontId="17" fillId="0" borderId="0" xfId="0" applyFont="1"/>
    <xf numFmtId="2" fontId="17" fillId="0" borderId="0" xfId="0" applyNumberFormat="1" applyFont="1"/>
    <xf numFmtId="0" fontId="17" fillId="0" borderId="0" xfId="0" applyFont="1" applyProtection="1">
      <protection locked="0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 vertical="center" textRotation="90" wrapText="1"/>
      <protection locked="0"/>
    </xf>
    <xf numFmtId="1" fontId="2" fillId="0" borderId="0" xfId="0" applyNumberFormat="1" applyFont="1" applyAlignment="1" applyProtection="1">
      <alignment horizontal="left" vertical="center" textRotation="90" wrapText="1"/>
      <protection locked="0"/>
    </xf>
    <xf numFmtId="0" fontId="2" fillId="0" borderId="0" xfId="0" applyFont="1" applyAlignment="1" applyProtection="1">
      <alignment horizontal="left" vertical="center" textRotation="90"/>
      <protection locked="0"/>
    </xf>
    <xf numFmtId="2" fontId="2" fillId="0" borderId="0" xfId="0" applyNumberFormat="1" applyFont="1" applyAlignment="1" applyProtection="1">
      <alignment horizontal="left" vertical="center" textRotation="90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left" vertical="center"/>
    </xf>
    <xf numFmtId="0" fontId="2" fillId="0" borderId="0" xfId="0" applyFont="1"/>
    <xf numFmtId="2" fontId="3" fillId="0" borderId="0" xfId="0" applyNumberFormat="1" applyFont="1"/>
    <xf numFmtId="0" fontId="2" fillId="0" borderId="0" xfId="0" applyFont="1" applyAlignment="1" applyProtection="1">
      <alignment horizontal="centerContinuous" wrapText="1"/>
      <protection locked="0"/>
    </xf>
    <xf numFmtId="1" fontId="2" fillId="0" borderId="0" xfId="0" applyNumberFormat="1" applyFont="1" applyAlignment="1" applyProtection="1">
      <alignment horizontal="left"/>
      <protection locked="0"/>
    </xf>
    <xf numFmtId="4" fontId="2" fillId="0" borderId="0" xfId="0" applyNumberFormat="1" applyFont="1" applyAlignment="1" applyProtection="1">
      <alignment horizont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2" fontId="3" fillId="0" borderId="0" xfId="0" applyNumberFormat="1" applyFont="1" applyProtection="1">
      <protection locked="0"/>
    </xf>
    <xf numFmtId="0" fontId="17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6" fontId="2" fillId="0" borderId="0" xfId="1" applyFont="1" applyFill="1" applyBorder="1" applyAlignment="1" applyProtection="1">
      <alignment horizontal="left" vertical="center" textRotation="90" wrapText="1"/>
      <protection locked="0"/>
    </xf>
    <xf numFmtId="1" fontId="3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  <protection locked="0"/>
    </xf>
    <xf numFmtId="1" fontId="2" fillId="0" borderId="0" xfId="0" applyNumberFormat="1" applyFont="1" applyAlignment="1" applyProtection="1">
      <alignment horizontal="center" vertical="center" textRotation="90" wrapText="1"/>
      <protection locked="0"/>
    </xf>
    <xf numFmtId="1" fontId="17" fillId="0" borderId="0" xfId="0" applyNumberFormat="1" applyFont="1" applyAlignment="1">
      <alignment horizontal="center"/>
    </xf>
    <xf numFmtId="167" fontId="10" fillId="2" borderId="2" xfId="0" applyNumberFormat="1" applyFont="1" applyFill="1" applyBorder="1" applyAlignment="1" applyProtection="1">
      <alignment horizontal="center" vertical="center" textRotation="90" wrapText="1"/>
      <protection locked="0"/>
    </xf>
    <xf numFmtId="167" fontId="10" fillId="2" borderId="2" xfId="0" applyNumberFormat="1" applyFont="1" applyFill="1" applyBorder="1" applyAlignment="1" applyProtection="1">
      <alignment horizontal="center" vertical="center" textRotation="90"/>
      <protection locked="0"/>
    </xf>
    <xf numFmtId="0" fontId="10" fillId="2" borderId="2" xfId="0" applyFont="1" applyFill="1" applyBorder="1" applyAlignment="1" applyProtection="1">
      <alignment horizontal="center" vertical="center" textRotation="90"/>
      <protection locked="0"/>
    </xf>
    <xf numFmtId="167" fontId="10" fillId="2" borderId="4" xfId="0" applyNumberFormat="1" applyFont="1" applyFill="1" applyBorder="1" applyAlignment="1" applyProtection="1">
      <alignment horizontal="center" vertical="center" textRotation="90"/>
      <protection locked="0"/>
    </xf>
    <xf numFmtId="0" fontId="3" fillId="0" borderId="5" xfId="0" applyFont="1" applyBorder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left" vertical="center"/>
      <protection locked="0"/>
    </xf>
    <xf numFmtId="168" fontId="3" fillId="0" borderId="0" xfId="0" applyNumberFormat="1" applyFont="1" applyAlignment="1" applyProtection="1">
      <alignment horizontal="right" vertical="center"/>
      <protection locked="0"/>
    </xf>
    <xf numFmtId="4" fontId="3" fillId="0" borderId="5" xfId="0" applyNumberFormat="1" applyFont="1" applyBorder="1" applyAlignment="1" applyProtection="1">
      <alignment vertical="center"/>
      <protection locked="0"/>
    </xf>
    <xf numFmtId="4" fontId="11" fillId="0" borderId="0" xfId="0" applyNumberFormat="1" applyFont="1" applyAlignment="1" applyProtection="1">
      <alignment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4" fontId="11" fillId="0" borderId="0" xfId="0" applyNumberFormat="1" applyFont="1" applyAlignment="1">
      <alignment vertical="center"/>
    </xf>
    <xf numFmtId="0" fontId="11" fillId="0" borderId="0" xfId="0" applyFont="1"/>
    <xf numFmtId="4" fontId="3" fillId="0" borderId="6" xfId="0" applyNumberFormat="1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168" fontId="3" fillId="0" borderId="5" xfId="0" applyNumberFormat="1" applyFont="1" applyBorder="1" applyAlignment="1" applyProtection="1">
      <alignment vertical="center"/>
      <protection locked="0"/>
    </xf>
    <xf numFmtId="0" fontId="11" fillId="0" borderId="0" xfId="0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" fillId="0" borderId="8" xfId="0" applyFont="1" applyBorder="1" applyAlignment="1" applyProtection="1">
      <alignment horizontal="right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vertical="center"/>
      <protection locked="0"/>
    </xf>
    <xf numFmtId="4" fontId="2" fillId="0" borderId="8" xfId="0" applyNumberFormat="1" applyFont="1" applyBorder="1" applyAlignment="1">
      <alignment vertical="center"/>
    </xf>
    <xf numFmtId="4" fontId="11" fillId="0" borderId="9" xfId="0" applyNumberFormat="1" applyFont="1" applyBorder="1" applyAlignment="1">
      <alignment vertical="center"/>
    </xf>
    <xf numFmtId="0" fontId="10" fillId="0" borderId="9" xfId="0" applyFont="1" applyBorder="1"/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70" fontId="11" fillId="0" borderId="0" xfId="0" applyNumberFormat="1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vertical="center"/>
      <protection locked="0"/>
    </xf>
    <xf numFmtId="4" fontId="20" fillId="0" borderId="0" xfId="0" applyNumberFormat="1" applyFont="1" applyAlignment="1">
      <alignment vertical="center" wrapText="1"/>
    </xf>
    <xf numFmtId="4" fontId="0" fillId="0" borderId="0" xfId="0" applyNumberFormat="1"/>
    <xf numFmtId="0" fontId="3" fillId="0" borderId="5" xfId="0" applyFont="1" applyBorder="1" applyAlignment="1" applyProtection="1">
      <alignment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4" fontId="11" fillId="0" borderId="0" xfId="0" applyNumberFormat="1" applyFont="1"/>
    <xf numFmtId="2" fontId="11" fillId="0" borderId="0" xfId="0" applyNumberFormat="1" applyFont="1"/>
    <xf numFmtId="0" fontId="10" fillId="0" borderId="0" xfId="0" applyFont="1"/>
    <xf numFmtId="4" fontId="19" fillId="0" borderId="0" xfId="0" applyNumberFormat="1" applyFont="1"/>
    <xf numFmtId="0" fontId="10" fillId="0" borderId="0" xfId="0" applyFont="1" applyAlignment="1">
      <alignment horizontal="center"/>
    </xf>
    <xf numFmtId="0" fontId="21" fillId="0" borderId="0" xfId="0" applyFont="1"/>
    <xf numFmtId="4" fontId="11" fillId="0" borderId="10" xfId="0" applyNumberFormat="1" applyFont="1" applyBorder="1"/>
    <xf numFmtId="0" fontId="11" fillId="0" borderId="10" xfId="0" applyFont="1" applyBorder="1"/>
    <xf numFmtId="167" fontId="10" fillId="2" borderId="0" xfId="0" applyNumberFormat="1" applyFont="1" applyFill="1" applyAlignment="1" applyProtection="1">
      <alignment horizontal="center" vertical="center" textRotation="90"/>
      <protection locked="0"/>
    </xf>
    <xf numFmtId="167" fontId="10" fillId="2" borderId="6" xfId="0" applyNumberFormat="1" applyFont="1" applyFill="1" applyBorder="1" applyAlignment="1" applyProtection="1">
      <alignment horizontal="center" vertical="center" textRotation="90"/>
      <protection locked="0"/>
    </xf>
    <xf numFmtId="1" fontId="3" fillId="0" borderId="0" xfId="0" applyNumberFormat="1" applyFont="1" applyAlignment="1">
      <alignment horizontal="left"/>
    </xf>
    <xf numFmtId="1" fontId="11" fillId="0" borderId="0" xfId="0" applyNumberFormat="1" applyFont="1" applyAlignment="1">
      <alignment horizontal="left" vertical="center"/>
    </xf>
    <xf numFmtId="0" fontId="26" fillId="4" borderId="21" xfId="0" applyFont="1" applyFill="1" applyBorder="1" applyAlignment="1">
      <alignment horizontal="left" vertical="top" wrapText="1"/>
    </xf>
    <xf numFmtId="1" fontId="11" fillId="0" borderId="0" xfId="0" applyNumberFormat="1" applyFont="1" applyAlignment="1" applyProtection="1">
      <alignment horizontal="left" vertical="center"/>
      <protection locked="0"/>
    </xf>
    <xf numFmtId="1" fontId="11" fillId="0" borderId="0" xfId="0" applyNumberFormat="1" applyFont="1" applyAlignment="1">
      <alignment horizontal="left"/>
    </xf>
    <xf numFmtId="1" fontId="19" fillId="0" borderId="9" xfId="0" applyNumberFormat="1" applyFont="1" applyBorder="1" applyAlignment="1" applyProtection="1">
      <alignment horizontal="left" vertical="center"/>
      <protection locked="0"/>
    </xf>
    <xf numFmtId="1" fontId="11" fillId="0" borderId="6" xfId="0" applyNumberFormat="1" applyFont="1" applyBorder="1" applyAlignment="1" applyProtection="1">
      <alignment horizontal="left" vertical="center"/>
      <protection locked="0"/>
    </xf>
    <xf numFmtId="1" fontId="17" fillId="0" borderId="0" xfId="0" applyNumberFormat="1" applyFont="1" applyAlignment="1">
      <alignment horizontal="left"/>
    </xf>
    <xf numFmtId="0" fontId="27" fillId="0" borderId="0" xfId="0" applyFont="1"/>
    <xf numFmtId="0" fontId="28" fillId="0" borderId="0" xfId="0" applyFont="1"/>
    <xf numFmtId="0" fontId="29" fillId="0" borderId="0" xfId="0" applyFont="1"/>
    <xf numFmtId="0" fontId="25" fillId="0" borderId="0" xfId="0" applyFont="1"/>
    <xf numFmtId="0" fontId="30" fillId="0" borderId="0" xfId="0" applyFont="1"/>
    <xf numFmtId="0" fontId="25" fillId="5" borderId="0" xfId="0" applyFont="1" applyFill="1"/>
    <xf numFmtId="0" fontId="30" fillId="5" borderId="0" xfId="0" applyFont="1" applyFill="1" applyAlignment="1">
      <alignment horizontal="left"/>
    </xf>
    <xf numFmtId="0" fontId="30" fillId="5" borderId="0" xfId="0" applyFont="1" applyFill="1"/>
    <xf numFmtId="0" fontId="25" fillId="6" borderId="0" xfId="0" applyFont="1" applyFill="1"/>
    <xf numFmtId="17" fontId="30" fillId="6" borderId="0" xfId="0" applyNumberFormat="1" applyFont="1" applyFill="1" applyAlignment="1">
      <alignment horizontal="left"/>
    </xf>
    <xf numFmtId="0" fontId="30" fillId="6" borderId="0" xfId="0" applyFont="1" applyFill="1" applyAlignment="1">
      <alignment horizontal="left"/>
    </xf>
    <xf numFmtId="0" fontId="30" fillId="6" borderId="0" xfId="0" applyFont="1" applyFill="1"/>
    <xf numFmtId="0" fontId="25" fillId="7" borderId="0" xfId="0" applyFont="1" applyFill="1"/>
    <xf numFmtId="0" fontId="30" fillId="7" borderId="0" xfId="0" applyFont="1" applyFill="1" applyAlignment="1">
      <alignment horizontal="left"/>
    </xf>
    <xf numFmtId="0" fontId="30" fillId="7" borderId="0" xfId="0" applyFont="1" applyFill="1"/>
    <xf numFmtId="17" fontId="30" fillId="7" borderId="0" xfId="0" applyNumberFormat="1" applyFont="1" applyFill="1" applyAlignment="1">
      <alignment horizontal="left"/>
    </xf>
    <xf numFmtId="0" fontId="25" fillId="8" borderId="0" xfId="0" applyFont="1" applyFill="1"/>
    <xf numFmtId="0" fontId="30" fillId="8" borderId="0" xfId="0" applyFont="1" applyFill="1" applyAlignment="1">
      <alignment horizontal="left"/>
    </xf>
    <xf numFmtId="0" fontId="30" fillId="8" borderId="0" xfId="0" applyFont="1" applyFill="1"/>
    <xf numFmtId="0" fontId="25" fillId="9" borderId="0" xfId="0" applyFont="1" applyFill="1"/>
    <xf numFmtId="0" fontId="30" fillId="9" borderId="0" xfId="0" applyFont="1" applyFill="1" applyAlignment="1">
      <alignment horizontal="left"/>
    </xf>
    <xf numFmtId="0" fontId="30" fillId="9" borderId="0" xfId="0" applyFont="1" applyFill="1"/>
    <xf numFmtId="0" fontId="25" fillId="10" borderId="0" xfId="0" applyFont="1" applyFill="1"/>
    <xf numFmtId="0" fontId="30" fillId="10" borderId="0" xfId="0" applyFont="1" applyFill="1" applyAlignment="1">
      <alignment horizontal="left"/>
    </xf>
    <xf numFmtId="0" fontId="30" fillId="10" borderId="0" xfId="0" applyFont="1" applyFill="1"/>
    <xf numFmtId="17" fontId="30" fillId="8" borderId="0" xfId="0" applyNumberFormat="1" applyFont="1" applyFill="1" applyAlignment="1">
      <alignment horizontal="left"/>
    </xf>
    <xf numFmtId="0" fontId="31" fillId="0" borderId="0" xfId="0" applyFont="1"/>
    <xf numFmtId="0" fontId="31" fillId="0" borderId="0" xfId="0" applyFont="1" applyAlignment="1">
      <alignment wrapText="1"/>
    </xf>
    <xf numFmtId="0" fontId="32" fillId="0" borderId="0" xfId="0" applyFont="1"/>
    <xf numFmtId="0" fontId="10" fillId="0" borderId="11" xfId="0" applyFont="1" applyBorder="1"/>
    <xf numFmtId="4" fontId="10" fillId="0" borderId="11" xfId="0" applyNumberFormat="1" applyFont="1" applyBorder="1"/>
    <xf numFmtId="0" fontId="11" fillId="5" borderId="12" xfId="0" applyFont="1" applyFill="1" applyBorder="1"/>
    <xf numFmtId="4" fontId="11" fillId="5" borderId="13" xfId="0" applyNumberFormat="1" applyFont="1" applyFill="1" applyBorder="1"/>
    <xf numFmtId="0" fontId="11" fillId="5" borderId="14" xfId="0" applyFont="1" applyFill="1" applyBorder="1"/>
    <xf numFmtId="0" fontId="11" fillId="5" borderId="15" xfId="0" applyFont="1" applyFill="1" applyBorder="1"/>
    <xf numFmtId="0" fontId="11" fillId="5" borderId="16" xfId="0" applyFont="1" applyFill="1" applyBorder="1"/>
    <xf numFmtId="4" fontId="11" fillId="5" borderId="17" xfId="0" applyNumberFormat="1" applyFont="1" applyFill="1" applyBorder="1"/>
    <xf numFmtId="0" fontId="11" fillId="5" borderId="3" xfId="0" applyFont="1" applyFill="1" applyBorder="1"/>
    <xf numFmtId="0" fontId="11" fillId="5" borderId="18" xfId="0" applyFont="1" applyFill="1" applyBorder="1"/>
    <xf numFmtId="0" fontId="11" fillId="11" borderId="12" xfId="0" applyFont="1" applyFill="1" applyBorder="1"/>
    <xf numFmtId="4" fontId="11" fillId="11" borderId="13" xfId="0" applyNumberFormat="1" applyFont="1" applyFill="1" applyBorder="1"/>
    <xf numFmtId="0" fontId="11" fillId="11" borderId="14" xfId="0" applyFont="1" applyFill="1" applyBorder="1"/>
    <xf numFmtId="0" fontId="11" fillId="11" borderId="15" xfId="0" applyFont="1" applyFill="1" applyBorder="1"/>
    <xf numFmtId="0" fontId="11" fillId="11" borderId="6" xfId="0" applyFont="1" applyFill="1" applyBorder="1"/>
    <xf numFmtId="4" fontId="11" fillId="11" borderId="19" xfId="0" applyNumberFormat="1" applyFont="1" applyFill="1" applyBorder="1"/>
    <xf numFmtId="0" fontId="11" fillId="11" borderId="0" xfId="0" applyFont="1" applyFill="1"/>
    <xf numFmtId="0" fontId="11" fillId="11" borderId="7" xfId="0" applyFont="1" applyFill="1" applyBorder="1"/>
    <xf numFmtId="0" fontId="11" fillId="11" borderId="6" xfId="0" applyFont="1" applyFill="1" applyBorder="1" applyAlignment="1" applyProtection="1">
      <alignment vertical="center"/>
      <protection locked="0"/>
    </xf>
    <xf numFmtId="4" fontId="11" fillId="11" borderId="19" xfId="0" applyNumberFormat="1" applyFont="1" applyFill="1" applyBorder="1" applyAlignment="1" applyProtection="1">
      <alignment vertical="center"/>
      <protection locked="0"/>
    </xf>
    <xf numFmtId="0" fontId="11" fillId="11" borderId="16" xfId="0" applyFont="1" applyFill="1" applyBorder="1"/>
    <xf numFmtId="4" fontId="11" fillId="11" borderId="17" xfId="0" applyNumberFormat="1" applyFont="1" applyFill="1" applyBorder="1"/>
    <xf numFmtId="0" fontId="11" fillId="11" borderId="3" xfId="0" applyFont="1" applyFill="1" applyBorder="1"/>
    <xf numFmtId="0" fontId="11" fillId="11" borderId="18" xfId="0" applyFont="1" applyFill="1" applyBorder="1"/>
    <xf numFmtId="0" fontId="11" fillId="12" borderId="12" xfId="0" applyFont="1" applyFill="1" applyBorder="1"/>
    <xf numFmtId="4" fontId="11" fillId="12" borderId="13" xfId="0" applyNumberFormat="1" applyFont="1" applyFill="1" applyBorder="1"/>
    <xf numFmtId="0" fontId="11" fillId="12" borderId="14" xfId="0" applyFont="1" applyFill="1" applyBorder="1"/>
    <xf numFmtId="0" fontId="11" fillId="12" borderId="15" xfId="0" applyFont="1" applyFill="1" applyBorder="1"/>
    <xf numFmtId="0" fontId="11" fillId="12" borderId="16" xfId="0" applyFont="1" applyFill="1" applyBorder="1"/>
    <xf numFmtId="4" fontId="11" fillId="12" borderId="17" xfId="0" applyNumberFormat="1" applyFont="1" applyFill="1" applyBorder="1"/>
    <xf numFmtId="4" fontId="11" fillId="12" borderId="17" xfId="0" applyNumberFormat="1" applyFont="1" applyFill="1" applyBorder="1" applyAlignment="1" applyProtection="1">
      <alignment vertical="center"/>
      <protection locked="0"/>
    </xf>
    <xf numFmtId="0" fontId="11" fillId="12" borderId="3" xfId="0" applyFont="1" applyFill="1" applyBorder="1"/>
    <xf numFmtId="0" fontId="11" fillId="12" borderId="18" xfId="0" applyFont="1" applyFill="1" applyBorder="1"/>
    <xf numFmtId="0" fontId="11" fillId="13" borderId="12" xfId="0" applyFont="1" applyFill="1" applyBorder="1"/>
    <xf numFmtId="4" fontId="11" fillId="13" borderId="13" xfId="0" applyNumberFormat="1" applyFont="1" applyFill="1" applyBorder="1"/>
    <xf numFmtId="0" fontId="11" fillId="13" borderId="14" xfId="0" applyFont="1" applyFill="1" applyBorder="1"/>
    <xf numFmtId="0" fontId="11" fillId="13" borderId="15" xfId="0" applyFont="1" applyFill="1" applyBorder="1"/>
    <xf numFmtId="0" fontId="11" fillId="13" borderId="16" xfId="0" applyFont="1" applyFill="1" applyBorder="1"/>
    <xf numFmtId="4" fontId="11" fillId="13" borderId="17" xfId="0" applyNumberFormat="1" applyFont="1" applyFill="1" applyBorder="1"/>
    <xf numFmtId="0" fontId="11" fillId="13" borderId="3" xfId="0" applyFont="1" applyFill="1" applyBorder="1"/>
    <xf numFmtId="0" fontId="11" fillId="13" borderId="18" xfId="0" applyFont="1" applyFill="1" applyBorder="1"/>
    <xf numFmtId="0" fontId="11" fillId="14" borderId="12" xfId="0" applyFont="1" applyFill="1" applyBorder="1"/>
    <xf numFmtId="4" fontId="11" fillId="14" borderId="13" xfId="0" applyNumberFormat="1" applyFont="1" applyFill="1" applyBorder="1"/>
    <xf numFmtId="0" fontId="11" fillId="14" borderId="14" xfId="0" applyFont="1" applyFill="1" applyBorder="1"/>
    <xf numFmtId="0" fontId="11" fillId="14" borderId="15" xfId="0" applyFont="1" applyFill="1" applyBorder="1"/>
    <xf numFmtId="0" fontId="11" fillId="14" borderId="16" xfId="0" applyFont="1" applyFill="1" applyBorder="1"/>
    <xf numFmtId="4" fontId="11" fillId="14" borderId="17" xfId="0" applyNumberFormat="1" applyFont="1" applyFill="1" applyBorder="1"/>
    <xf numFmtId="0" fontId="11" fillId="14" borderId="3" xfId="0" applyFont="1" applyFill="1" applyBorder="1"/>
    <xf numFmtId="0" fontId="11" fillId="14" borderId="18" xfId="0" applyFont="1" applyFill="1" applyBorder="1"/>
    <xf numFmtId="4" fontId="11" fillId="0" borderId="20" xfId="0" applyNumberFormat="1" applyFont="1" applyBorder="1"/>
    <xf numFmtId="0" fontId="24" fillId="0" borderId="0" xfId="3"/>
    <xf numFmtId="0" fontId="33" fillId="0" borderId="0" xfId="0" applyFont="1"/>
    <xf numFmtId="0" fontId="34" fillId="0" borderId="0" xfId="0" applyFont="1" applyAlignment="1" applyProtection="1">
      <alignment horizontal="center" vertical="center"/>
      <protection locked="0"/>
    </xf>
    <xf numFmtId="0" fontId="34" fillId="0" borderId="5" xfId="0" applyFont="1" applyBorder="1" applyAlignment="1" applyProtection="1">
      <alignment horizontal="left" vertical="center"/>
      <protection locked="0"/>
    </xf>
    <xf numFmtId="168" fontId="34" fillId="0" borderId="0" xfId="0" applyNumberFormat="1" applyFont="1" applyAlignment="1" applyProtection="1">
      <alignment horizontal="right" vertical="center"/>
      <protection locked="0"/>
    </xf>
    <xf numFmtId="0" fontId="34" fillId="0" borderId="5" xfId="0" applyFont="1" applyBorder="1" applyAlignment="1" applyProtection="1">
      <alignment horizontal="right" vertical="center"/>
      <protection locked="0"/>
    </xf>
    <xf numFmtId="0" fontId="11" fillId="0" borderId="0" xfId="0" applyFont="1" applyProtection="1">
      <protection locked="0"/>
    </xf>
    <xf numFmtId="0" fontId="1" fillId="0" borderId="0" xfId="0" applyFont="1"/>
    <xf numFmtId="0" fontId="34" fillId="0" borderId="0" xfId="0" applyFont="1"/>
    <xf numFmtId="0" fontId="1" fillId="0" borderId="0" xfId="0" applyFont="1" applyProtection="1">
      <protection locked="0"/>
    </xf>
    <xf numFmtId="166" fontId="1" fillId="0" borderId="0" xfId="1" applyFont="1" applyAlignment="1">
      <alignment horizontal="center"/>
    </xf>
    <xf numFmtId="4" fontId="1" fillId="3" borderId="0" xfId="0" applyNumberFormat="1" applyFont="1" applyFill="1"/>
    <xf numFmtId="169" fontId="1" fillId="0" borderId="2" xfId="0" applyNumberFormat="1" applyFont="1" applyBorder="1" applyProtection="1">
      <protection locked="0"/>
    </xf>
    <xf numFmtId="1" fontId="1" fillId="0" borderId="2" xfId="0" applyNumberFormat="1" applyFont="1" applyBorder="1" applyAlignment="1" applyProtection="1">
      <alignment horizontal="left"/>
      <protection locked="0"/>
    </xf>
    <xf numFmtId="0" fontId="1" fillId="0" borderId="2" xfId="0" applyFont="1" applyBorder="1" applyProtection="1">
      <protection locked="0"/>
    </xf>
    <xf numFmtId="4" fontId="1" fillId="0" borderId="2" xfId="0" applyNumberFormat="1" applyFont="1" applyBorder="1" applyProtection="1">
      <protection locked="0"/>
    </xf>
    <xf numFmtId="2" fontId="1" fillId="0" borderId="2" xfId="0" applyNumberFormat="1" applyFont="1" applyBorder="1" applyProtection="1">
      <protection locked="0"/>
    </xf>
    <xf numFmtId="16" fontId="1" fillId="0" borderId="2" xfId="0" applyNumberFormat="1" applyFont="1" applyBorder="1" applyProtection="1">
      <protection locked="0"/>
    </xf>
    <xf numFmtId="169" fontId="1" fillId="0" borderId="0" xfId="0" applyNumberFormat="1" applyFont="1" applyProtection="1">
      <protection locked="0"/>
    </xf>
    <xf numFmtId="1" fontId="1" fillId="0" borderId="0" xfId="0" applyNumberFormat="1" applyFont="1" applyAlignment="1" applyProtection="1">
      <alignment horizontal="left"/>
      <protection locked="0"/>
    </xf>
    <xf numFmtId="0" fontId="1" fillId="0" borderId="0" xfId="0" applyFont="1" applyAlignment="1">
      <alignment horizontal="right"/>
    </xf>
    <xf numFmtId="0" fontId="1" fillId="0" borderId="3" xfId="0" applyFont="1" applyBorder="1"/>
    <xf numFmtId="0" fontId="35" fillId="0" borderId="0" xfId="0" applyFont="1"/>
    <xf numFmtId="0" fontId="36" fillId="0" borderId="0" xfId="0" applyFont="1"/>
    <xf numFmtId="0" fontId="37" fillId="0" borderId="0" xfId="0" applyFont="1"/>
    <xf numFmtId="4" fontId="3" fillId="3" borderId="5" xfId="0" applyNumberFormat="1" applyFont="1" applyFill="1" applyBorder="1" applyAlignment="1" applyProtection="1">
      <alignment vertical="center"/>
      <protection locked="0"/>
    </xf>
    <xf numFmtId="0" fontId="3" fillId="15" borderId="0" xfId="0" applyFont="1" applyFill="1"/>
    <xf numFmtId="0" fontId="3" fillId="15" borderId="0" xfId="0" applyFont="1" applyFill="1" applyProtection="1">
      <protection locked="0"/>
    </xf>
    <xf numFmtId="167" fontId="10" fillId="15" borderId="2" xfId="0" applyNumberFormat="1" applyFont="1" applyFill="1" applyBorder="1" applyAlignment="1" applyProtection="1">
      <alignment horizontal="center" vertical="center" textRotation="90"/>
      <protection locked="0"/>
    </xf>
    <xf numFmtId="0" fontId="19" fillId="0" borderId="0" xfId="0" applyFont="1"/>
    <xf numFmtId="0" fontId="11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11" fillId="3" borderId="0" xfId="0" applyFont="1" applyFill="1"/>
    <xf numFmtId="4" fontId="11" fillId="0" borderId="0" xfId="0" applyNumberFormat="1" applyFont="1" applyAlignment="1">
      <alignment horizontal="left"/>
    </xf>
    <xf numFmtId="0" fontId="11" fillId="3" borderId="0" xfId="0" applyFont="1" applyFill="1" applyAlignment="1">
      <alignment horizontal="left"/>
    </xf>
    <xf numFmtId="0" fontId="11" fillId="16" borderId="0" xfId="0" applyFont="1" applyFill="1"/>
    <xf numFmtId="1" fontId="11" fillId="17" borderId="0" xfId="0" applyNumberFormat="1" applyFont="1" applyFill="1" applyAlignment="1">
      <alignment horizontal="left"/>
    </xf>
    <xf numFmtId="1" fontId="11" fillId="0" borderId="0" xfId="0" applyNumberFormat="1" applyFont="1"/>
    <xf numFmtId="0" fontId="11" fillId="12" borderId="6" xfId="0" applyFont="1" applyFill="1" applyBorder="1"/>
    <xf numFmtId="4" fontId="11" fillId="12" borderId="19" xfId="0" applyNumberFormat="1" applyFont="1" applyFill="1" applyBorder="1"/>
    <xf numFmtId="0" fontId="11" fillId="12" borderId="0" xfId="0" applyFont="1" applyFill="1"/>
    <xf numFmtId="0" fontId="11" fillId="12" borderId="7" xfId="0" applyFont="1" applyFill="1" applyBorder="1"/>
    <xf numFmtId="4" fontId="0" fillId="19" borderId="0" xfId="0" applyNumberFormat="1" applyFill="1"/>
    <xf numFmtId="0" fontId="0" fillId="19" borderId="0" xfId="0" applyFill="1"/>
    <xf numFmtId="0" fontId="11" fillId="19" borderId="0" xfId="0" applyFont="1" applyFill="1"/>
    <xf numFmtId="0" fontId="11" fillId="18" borderId="0" xfId="0" applyFont="1" applyFill="1"/>
    <xf numFmtId="1" fontId="11" fillId="18" borderId="0" xfId="0" applyNumberFormat="1" applyFont="1" applyFill="1" applyAlignment="1">
      <alignment horizontal="left"/>
    </xf>
    <xf numFmtId="2" fontId="11" fillId="18" borderId="0" xfId="0" applyNumberFormat="1" applyFont="1" applyFill="1"/>
    <xf numFmtId="0" fontId="38" fillId="0" borderId="0" xfId="0" quotePrefix="1" applyFont="1"/>
    <xf numFmtId="0" fontId="11" fillId="0" borderId="22" xfId="0" applyFont="1" applyBorder="1"/>
    <xf numFmtId="4" fontId="11" fillId="12" borderId="0" xfId="0" applyNumberFormat="1" applyFont="1" applyFill="1"/>
    <xf numFmtId="0" fontId="25" fillId="20" borderId="0" xfId="0" applyFont="1" applyFill="1"/>
    <xf numFmtId="0" fontId="30" fillId="20" borderId="0" xfId="0" applyFont="1" applyFill="1" applyAlignment="1">
      <alignment horizontal="left"/>
    </xf>
    <xf numFmtId="0" fontId="30" fillId="20" borderId="0" xfId="0" applyFont="1" applyFill="1"/>
    <xf numFmtId="0" fontId="33" fillId="19" borderId="0" xfId="0" applyFont="1" applyFill="1"/>
    <xf numFmtId="0" fontId="34" fillId="19" borderId="0" xfId="0" applyFont="1" applyFill="1"/>
    <xf numFmtId="0" fontId="25" fillId="20" borderId="0" xfId="0" applyFont="1" applyFill="1" applyAlignment="1">
      <alignment horizontal="left"/>
    </xf>
    <xf numFmtId="0" fontId="28" fillId="20" borderId="0" xfId="0" applyFont="1" applyFill="1"/>
    <xf numFmtId="164" fontId="28" fillId="20" borderId="0" xfId="0" applyNumberFormat="1" applyFont="1" applyFill="1"/>
    <xf numFmtId="0" fontId="0" fillId="20" borderId="0" xfId="0" applyFill="1"/>
    <xf numFmtId="0" fontId="39" fillId="20" borderId="0" xfId="0" applyFont="1" applyFill="1"/>
    <xf numFmtId="0" fontId="40" fillId="20" borderId="0" xfId="0" applyFont="1" applyFill="1"/>
    <xf numFmtId="0" fontId="41" fillId="20" borderId="0" xfId="0" applyFont="1" applyFill="1"/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right"/>
    </xf>
  </cellXfs>
  <cellStyles count="5">
    <cellStyle name="Comma" xfId="1" builtinId="3"/>
    <cellStyle name="Currency 2" xfId="2" xr:uid="{00000000-0005-0000-0000-000001000000}"/>
    <cellStyle name="Hyperlink" xfId="3" builtinId="8"/>
    <cellStyle name="Normal" xfId="0" builtinId="0"/>
    <cellStyle name="Normal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352425</xdr:colOff>
      <xdr:row>103</xdr:row>
      <xdr:rowOff>66675</xdr:rowOff>
    </xdr:from>
    <xdr:to>
      <xdr:col>46</xdr:col>
      <xdr:colOff>123825</xdr:colOff>
      <xdr:row>167</xdr:row>
      <xdr:rowOff>133350</xdr:rowOff>
    </xdr:to>
    <xdr:pic>
      <xdr:nvPicPr>
        <xdr:cNvPr id="1037" name="Picture 3">
          <a:extLst>
            <a:ext uri="{FF2B5EF4-FFF2-40B4-BE49-F238E27FC236}">
              <a16:creationId xmlns:a16="http://schemas.microsoft.com/office/drawing/2014/main" id="{F892A83B-A471-4168-9793-7170CA4D00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31125" y="16744950"/>
          <a:ext cx="6858000" cy="10429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7</xdr:col>
      <xdr:colOff>247650</xdr:colOff>
      <xdr:row>29</xdr:row>
      <xdr:rowOff>38100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563CDC4-BA0E-17CE-AC7D-D3ED007FFEEF}"/>
            </a:ext>
            <a:ext uri="{147F2762-F138-4A5C-976F-8EAC2B608ADB}">
              <a16:predDERef xmlns:a16="http://schemas.microsoft.com/office/drawing/2014/main" pred="{F892A83B-A471-4168-9793-7170CA4D00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1925"/>
          <a:ext cx="4381500" cy="457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guidance/claim-a-vat-refund-as-an-organisation-not-registered-for-vat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s://1drv.ms/f/s!AvHf5wyx50p3gawGeUUh2LTl3EAYlg?e=b1VTA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opLeftCell="A3" workbookViewId="0">
      <selection activeCell="A29" sqref="A29:I29"/>
    </sheetView>
  </sheetViews>
  <sheetFormatPr baseColWidth="10" defaultColWidth="9.1640625" defaultRowHeight="13" x14ac:dyDescent="0.15"/>
  <cols>
    <col min="1" max="7" width="11.5" style="37" customWidth="1"/>
    <col min="8" max="8" width="8.6640625" style="37" customWidth="1"/>
    <col min="9" max="256" width="11.5" style="37" customWidth="1"/>
    <col min="257" max="16384" width="9.1640625" style="37"/>
  </cols>
  <sheetData>
    <row r="1" spans="1:9" x14ac:dyDescent="0.15">
      <c r="A1" s="202" t="s">
        <v>0</v>
      </c>
      <c r="B1" s="202"/>
      <c r="C1" s="202"/>
      <c r="D1" s="202"/>
      <c r="E1" s="202"/>
      <c r="F1" s="202"/>
      <c r="G1" s="202"/>
      <c r="H1" s="202"/>
      <c r="I1" s="202"/>
    </row>
    <row r="4" spans="1:9" x14ac:dyDescent="0.15">
      <c r="A4" s="259" t="s">
        <v>1</v>
      </c>
      <c r="B4" s="259"/>
      <c r="C4" s="259"/>
      <c r="D4" s="259"/>
      <c r="E4" s="259"/>
      <c r="F4" s="259"/>
      <c r="G4" s="259"/>
      <c r="H4" s="259"/>
      <c r="I4" s="259"/>
    </row>
    <row r="5" spans="1:9" x14ac:dyDescent="0.15">
      <c r="A5" s="259"/>
      <c r="B5" s="259"/>
      <c r="C5" s="259"/>
      <c r="D5" s="259"/>
      <c r="E5" s="259"/>
      <c r="F5" s="259"/>
      <c r="G5" s="259"/>
      <c r="H5" s="259"/>
      <c r="I5" s="259"/>
    </row>
    <row r="6" spans="1:9" x14ac:dyDescent="0.15">
      <c r="A6" s="259"/>
      <c r="B6" s="259"/>
      <c r="C6" s="259"/>
      <c r="D6" s="259"/>
      <c r="E6" s="259"/>
      <c r="F6" s="259"/>
      <c r="G6" s="259"/>
      <c r="H6" s="259"/>
      <c r="I6" s="259"/>
    </row>
    <row r="7" spans="1:9" x14ac:dyDescent="0.15">
      <c r="A7" s="259"/>
      <c r="B7" s="259"/>
      <c r="C7" s="259"/>
      <c r="D7" s="259"/>
      <c r="E7" s="259"/>
      <c r="F7" s="259"/>
      <c r="G7" s="259"/>
      <c r="H7" s="259"/>
      <c r="I7" s="259"/>
    </row>
    <row r="8" spans="1:9" x14ac:dyDescent="0.15">
      <c r="A8" s="259"/>
      <c r="B8" s="259"/>
      <c r="C8" s="259"/>
      <c r="D8" s="259"/>
      <c r="E8" s="259"/>
      <c r="F8" s="259"/>
      <c r="G8" s="259"/>
      <c r="H8" s="259"/>
      <c r="I8" s="259"/>
    </row>
    <row r="9" spans="1:9" x14ac:dyDescent="0.15">
      <c r="A9" s="259"/>
      <c r="B9" s="259"/>
      <c r="C9" s="259"/>
      <c r="D9" s="259"/>
      <c r="E9" s="259"/>
      <c r="F9" s="259"/>
      <c r="G9" s="259"/>
      <c r="H9" s="259"/>
      <c r="I9" s="259"/>
    </row>
    <row r="10" spans="1:9" x14ac:dyDescent="0.15">
      <c r="A10" s="259"/>
      <c r="B10" s="259"/>
      <c r="C10" s="259"/>
      <c r="D10" s="259"/>
      <c r="E10" s="259"/>
      <c r="F10" s="259"/>
      <c r="G10" s="259"/>
      <c r="H10" s="259"/>
      <c r="I10" s="259"/>
    </row>
    <row r="11" spans="1:9" x14ac:dyDescent="0.15">
      <c r="A11" s="259"/>
      <c r="B11" s="259"/>
      <c r="C11" s="259"/>
      <c r="D11" s="259"/>
      <c r="E11" s="259"/>
      <c r="F11" s="259"/>
      <c r="G11" s="259"/>
      <c r="H11" s="259"/>
      <c r="I11" s="259"/>
    </row>
    <row r="12" spans="1:9" x14ac:dyDescent="0.15">
      <c r="A12" s="259"/>
      <c r="B12" s="259"/>
      <c r="C12" s="259"/>
      <c r="D12" s="259"/>
      <c r="E12" s="259"/>
      <c r="F12" s="259"/>
      <c r="G12" s="259"/>
      <c r="H12" s="259"/>
      <c r="I12" s="259"/>
    </row>
    <row r="13" spans="1:9" x14ac:dyDescent="0.15">
      <c r="A13" s="259"/>
      <c r="B13" s="259"/>
      <c r="C13" s="259"/>
      <c r="D13" s="259"/>
      <c r="E13" s="259"/>
      <c r="F13" s="259"/>
      <c r="G13" s="259"/>
      <c r="H13" s="259"/>
      <c r="I13" s="259"/>
    </row>
    <row r="14" spans="1:9" x14ac:dyDescent="0.15">
      <c r="A14" s="260" t="s">
        <v>2</v>
      </c>
      <c r="B14" s="260"/>
      <c r="C14" s="260"/>
      <c r="D14" s="260"/>
      <c r="E14" s="260"/>
      <c r="F14" s="260"/>
      <c r="G14" s="260"/>
      <c r="H14" s="260"/>
      <c r="I14" s="260"/>
    </row>
    <row r="15" spans="1:9" x14ac:dyDescent="0.15">
      <c r="A15" s="260"/>
      <c r="B15" s="260"/>
      <c r="C15" s="260"/>
      <c r="D15" s="260"/>
      <c r="E15" s="260"/>
      <c r="F15" s="260"/>
      <c r="G15" s="260"/>
      <c r="H15" s="260"/>
      <c r="I15" s="260"/>
    </row>
    <row r="16" spans="1:9" x14ac:dyDescent="0.15">
      <c r="A16" s="260" t="s">
        <v>3</v>
      </c>
      <c r="B16" s="260"/>
      <c r="C16" s="260"/>
      <c r="D16" s="260"/>
      <c r="E16" s="260"/>
      <c r="F16" s="260"/>
      <c r="G16" s="260"/>
      <c r="H16" s="260"/>
      <c r="I16" s="260"/>
    </row>
    <row r="17" spans="1:9" x14ac:dyDescent="0.15">
      <c r="A17" s="260"/>
      <c r="B17" s="260"/>
      <c r="C17" s="260"/>
      <c r="D17" s="260"/>
      <c r="E17" s="260"/>
      <c r="F17" s="260"/>
      <c r="G17" s="260"/>
      <c r="H17" s="260"/>
      <c r="I17" s="260"/>
    </row>
    <row r="29" spans="1:9" x14ac:dyDescent="0.15">
      <c r="A29" s="261"/>
      <c r="B29" s="261"/>
      <c r="C29" s="261"/>
      <c r="D29" s="261"/>
      <c r="E29" s="261"/>
      <c r="F29" s="261"/>
      <c r="G29" s="261"/>
      <c r="H29" s="261"/>
      <c r="I29" s="261"/>
    </row>
  </sheetData>
  <mergeCells count="4">
    <mergeCell ref="A4:I13"/>
    <mergeCell ref="A14:I15"/>
    <mergeCell ref="A16:I17"/>
    <mergeCell ref="A29:I29"/>
  </mergeCells>
  <pageMargins left="0.7" right="0.7" top="0.75" bottom="0.75" header="0.3" footer="0.3"/>
  <pageSetup paperSize="9" orientation="landscape" horizontalDpi="429496729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A9816-A394-A448-86B4-C0AB8733C4C8}">
  <dimension ref="A1"/>
  <sheetViews>
    <sheetView workbookViewId="0"/>
  </sheetViews>
  <sheetFormatPr baseColWidth="10" defaultColWidth="11.5" defaultRowHeight="13" x14ac:dyDescent="0.1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B6"/>
  <sheetViews>
    <sheetView workbookViewId="0">
      <selection activeCell="B15" sqref="B15"/>
    </sheetView>
  </sheetViews>
  <sheetFormatPr baseColWidth="10" defaultColWidth="8.83203125" defaultRowHeight="13" x14ac:dyDescent="0.15"/>
  <cols>
    <col min="1" max="1" width="16.33203125" bestFit="1" customWidth="1"/>
  </cols>
  <sheetData>
    <row r="2" spans="1:2" x14ac:dyDescent="0.15">
      <c r="A2" t="s">
        <v>294</v>
      </c>
      <c r="B2" s="15" t="e">
        <f>#REF!</f>
        <v>#REF!</v>
      </c>
    </row>
    <row r="3" spans="1:2" x14ac:dyDescent="0.15">
      <c r="A3" t="s">
        <v>295</v>
      </c>
      <c r="B3" s="15" t="e">
        <f>#REF!</f>
        <v>#REF!</v>
      </c>
    </row>
    <row r="4" spans="1:2" x14ac:dyDescent="0.15">
      <c r="A4" t="s">
        <v>296</v>
      </c>
      <c r="B4" s="15" t="e">
        <f>-#REF!</f>
        <v>#REF!</v>
      </c>
    </row>
    <row r="5" spans="1:2" ht="14" thickBot="1" x14ac:dyDescent="0.2">
      <c r="B5" s="19" t="e">
        <f>SUM(B2:B4)</f>
        <v>#REF!</v>
      </c>
    </row>
    <row r="6" spans="1:2" ht="14" thickTop="1" x14ac:dyDescent="0.15"/>
  </sheetData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52"/>
  <sheetViews>
    <sheetView zoomScaleNormal="100" workbookViewId="0">
      <selection activeCell="G9" sqref="G9"/>
    </sheetView>
  </sheetViews>
  <sheetFormatPr baseColWidth="10" defaultColWidth="8" defaultRowHeight="11" x14ac:dyDescent="0.15"/>
  <cols>
    <col min="1" max="1" width="10.1640625" style="7" bestFit="1" customWidth="1"/>
    <col min="2" max="2" width="22" style="3" bestFit="1" customWidth="1"/>
    <col min="3" max="3" width="18.1640625" style="1" customWidth="1"/>
    <col min="4" max="4" width="24.6640625" style="1" bestFit="1" customWidth="1"/>
    <col min="5" max="5" width="29.6640625" style="1" bestFit="1" customWidth="1"/>
    <col min="6" max="6" width="9.5" style="1" bestFit="1" customWidth="1"/>
    <col min="7" max="16384" width="8" style="1"/>
  </cols>
  <sheetData>
    <row r="1" spans="1:6" ht="13" x14ac:dyDescent="0.15">
      <c r="A1" s="20" t="s">
        <v>297</v>
      </c>
      <c r="B1" s="21"/>
      <c r="C1" s="22"/>
      <c r="D1" s="22"/>
      <c r="E1" s="22"/>
      <c r="F1" s="204"/>
    </row>
    <row r="2" spans="1:6" s="8" customFormat="1" ht="13" x14ac:dyDescent="0.15">
      <c r="A2" s="23"/>
      <c r="B2" s="24"/>
      <c r="C2" s="25"/>
      <c r="D2" s="25"/>
      <c r="E2" s="25"/>
      <c r="F2" s="26"/>
    </row>
    <row r="3" spans="1:6" s="9" customFormat="1" ht="28" x14ac:dyDescent="0.15">
      <c r="A3" s="27" t="s">
        <v>298</v>
      </c>
      <c r="B3" s="28" t="s">
        <v>299</v>
      </c>
      <c r="C3" s="29" t="s">
        <v>300</v>
      </c>
      <c r="D3" s="30" t="s">
        <v>301</v>
      </c>
      <c r="E3" s="29" t="s">
        <v>302</v>
      </c>
      <c r="F3" s="30" t="s">
        <v>303</v>
      </c>
    </row>
    <row r="4" spans="1:6" ht="13" x14ac:dyDescent="0.15">
      <c r="A4" s="207"/>
      <c r="B4" s="208"/>
      <c r="C4" s="209"/>
      <c r="D4" s="209"/>
      <c r="E4" s="210"/>
      <c r="F4" s="211"/>
    </row>
    <row r="5" spans="1:6" ht="13" x14ac:dyDescent="0.15">
      <c r="A5" s="207"/>
      <c r="B5" s="208"/>
      <c r="C5" s="212"/>
      <c r="D5" s="209"/>
      <c r="E5" s="209"/>
      <c r="F5" s="211"/>
    </row>
    <row r="6" spans="1:6" ht="13" x14ac:dyDescent="0.15">
      <c r="A6" s="207"/>
      <c r="B6" s="208"/>
      <c r="C6" s="212"/>
      <c r="D6" s="209"/>
      <c r="E6" s="210"/>
      <c r="F6" s="211"/>
    </row>
    <row r="7" spans="1:6" ht="13" x14ac:dyDescent="0.15">
      <c r="A7" s="207"/>
      <c r="B7" s="208"/>
      <c r="C7" s="209"/>
      <c r="D7" s="212"/>
      <c r="E7" s="210"/>
      <c r="F7" s="211"/>
    </row>
    <row r="8" spans="1:6" ht="13" x14ac:dyDescent="0.15">
      <c r="A8" s="207"/>
      <c r="B8" s="208"/>
      <c r="C8" s="212"/>
      <c r="D8" s="209"/>
      <c r="E8" s="210"/>
      <c r="F8" s="211"/>
    </row>
    <row r="9" spans="1:6" ht="13" x14ac:dyDescent="0.15">
      <c r="A9" s="207"/>
      <c r="B9" s="208"/>
      <c r="C9" s="212"/>
      <c r="D9" s="209"/>
      <c r="E9" s="210"/>
      <c r="F9" s="211"/>
    </row>
    <row r="10" spans="1:6" ht="13" x14ac:dyDescent="0.15">
      <c r="A10" s="207"/>
      <c r="B10" s="208"/>
      <c r="C10" s="209"/>
      <c r="D10" s="209"/>
      <c r="E10" s="210"/>
      <c r="F10" s="211"/>
    </row>
    <row r="11" spans="1:6" ht="13" x14ac:dyDescent="0.15">
      <c r="A11" s="207"/>
      <c r="B11" s="208"/>
      <c r="C11" s="209"/>
      <c r="D11" s="212"/>
      <c r="E11" s="210"/>
      <c r="F11" s="211"/>
    </row>
    <row r="12" spans="1:6" ht="13" x14ac:dyDescent="0.15">
      <c r="A12" s="207"/>
      <c r="B12" s="208"/>
      <c r="C12" s="212"/>
      <c r="D12" s="209"/>
      <c r="E12" s="210"/>
      <c r="F12" s="211"/>
    </row>
    <row r="13" spans="1:6" ht="13" x14ac:dyDescent="0.15">
      <c r="A13" s="207"/>
      <c r="B13" s="208"/>
      <c r="C13" s="209"/>
      <c r="D13" s="212"/>
      <c r="E13" s="210"/>
      <c r="F13" s="211"/>
    </row>
    <row r="14" spans="1:6" ht="13" x14ac:dyDescent="0.15">
      <c r="A14" s="207"/>
      <c r="B14" s="208"/>
      <c r="C14" s="209"/>
      <c r="D14" s="212"/>
      <c r="E14" s="210"/>
      <c r="F14" s="211"/>
    </row>
    <row r="15" spans="1:6" ht="13" x14ac:dyDescent="0.15">
      <c r="A15" s="207"/>
      <c r="B15" s="208"/>
      <c r="C15" s="209"/>
      <c r="D15" s="212"/>
      <c r="E15" s="210"/>
      <c r="F15" s="211"/>
    </row>
    <row r="16" spans="1:6" ht="13" x14ac:dyDescent="0.15">
      <c r="A16" s="207"/>
      <c r="B16" s="208"/>
      <c r="C16" s="212"/>
      <c r="D16" s="209"/>
      <c r="E16" s="210"/>
      <c r="F16" s="211"/>
    </row>
    <row r="17" spans="1:17" ht="13" x14ac:dyDescent="0.15">
      <c r="A17" s="207"/>
      <c r="B17" s="208"/>
      <c r="C17" s="209"/>
      <c r="D17" s="212"/>
      <c r="E17" s="210"/>
      <c r="F17" s="211"/>
    </row>
    <row r="18" spans="1:17" ht="13" x14ac:dyDescent="0.15">
      <c r="A18" s="207"/>
      <c r="B18" s="208"/>
      <c r="C18" s="209"/>
      <c r="D18" s="212"/>
      <c r="E18" s="210"/>
      <c r="F18" s="211"/>
    </row>
    <row r="19" spans="1:17" ht="13" x14ac:dyDescent="0.15">
      <c r="A19" s="207"/>
      <c r="B19" s="208"/>
      <c r="C19" s="209"/>
      <c r="D19" s="209"/>
      <c r="E19" s="209"/>
      <c r="F19" s="211"/>
    </row>
    <row r="20" spans="1:17" ht="13" x14ac:dyDescent="0.15">
      <c r="A20" s="207"/>
      <c r="B20" s="208"/>
      <c r="C20" s="209"/>
      <c r="D20" s="209"/>
      <c r="E20" s="209"/>
      <c r="F20" s="211"/>
    </row>
    <row r="21" spans="1:17" ht="13" x14ac:dyDescent="0.15">
      <c r="A21" s="207"/>
      <c r="B21" s="208"/>
      <c r="C21" s="209"/>
      <c r="D21" s="209"/>
      <c r="E21" s="26" t="s">
        <v>304</v>
      </c>
      <c r="F21" s="31">
        <f>SUM(F4:F20)</f>
        <v>0</v>
      </c>
    </row>
    <row r="22" spans="1:17" ht="13" x14ac:dyDescent="0.15">
      <c r="A22" s="213"/>
      <c r="B22" s="214"/>
      <c r="C22" s="204"/>
      <c r="D22" s="204"/>
      <c r="E22" s="204"/>
      <c r="F22" s="204"/>
    </row>
    <row r="26" spans="1:17" x14ac:dyDescent="0.15">
      <c r="E26" s="2"/>
    </row>
    <row r="27" spans="1:17" ht="20" x14ac:dyDescent="0.2">
      <c r="B27" s="10"/>
    </row>
    <row r="28" spans="1:17" ht="16" x14ac:dyDescent="0.2">
      <c r="B28" s="11"/>
    </row>
    <row r="29" spans="1:17" ht="16" x14ac:dyDescent="0.2">
      <c r="B29" s="11"/>
      <c r="D29" s="4"/>
      <c r="E29" s="5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ht="16" x14ac:dyDescent="0.2">
      <c r="B30" s="11"/>
    </row>
    <row r="31" spans="1:17" ht="16" x14ac:dyDescent="0.2">
      <c r="B31" s="11"/>
    </row>
    <row r="32" spans="1:17" ht="16" x14ac:dyDescent="0.2">
      <c r="B32" s="11"/>
    </row>
    <row r="33" spans="2:2" ht="16" x14ac:dyDescent="0.2">
      <c r="B33" s="11"/>
    </row>
    <row r="34" spans="2:2" ht="16" x14ac:dyDescent="0.2">
      <c r="B34" s="11"/>
    </row>
    <row r="35" spans="2:2" ht="16" x14ac:dyDescent="0.2">
      <c r="B35" s="11"/>
    </row>
    <row r="36" spans="2:2" ht="16" x14ac:dyDescent="0.2">
      <c r="B36" s="11"/>
    </row>
    <row r="37" spans="2:2" ht="16" x14ac:dyDescent="0.2">
      <c r="B37" s="11"/>
    </row>
    <row r="38" spans="2:2" ht="16" x14ac:dyDescent="0.2">
      <c r="B38" s="11"/>
    </row>
    <row r="39" spans="2:2" ht="16" x14ac:dyDescent="0.2">
      <c r="B39" s="11"/>
    </row>
    <row r="40" spans="2:2" ht="16" x14ac:dyDescent="0.2">
      <c r="B40" s="11"/>
    </row>
    <row r="41" spans="2:2" ht="16" x14ac:dyDescent="0.2">
      <c r="B41" s="11"/>
    </row>
    <row r="42" spans="2:2" ht="23" x14ac:dyDescent="0.25">
      <c r="B42" s="12"/>
    </row>
    <row r="43" spans="2:2" ht="16" x14ac:dyDescent="0.2">
      <c r="B43" s="11"/>
    </row>
    <row r="44" spans="2:2" ht="16" x14ac:dyDescent="0.2">
      <c r="B44" s="11"/>
    </row>
    <row r="45" spans="2:2" ht="16" x14ac:dyDescent="0.2">
      <c r="B45" s="11"/>
    </row>
    <row r="46" spans="2:2" ht="16" x14ac:dyDescent="0.2">
      <c r="B46" s="11"/>
    </row>
    <row r="47" spans="2:2" ht="16" x14ac:dyDescent="0.2">
      <c r="B47" s="11"/>
    </row>
    <row r="48" spans="2:2" ht="16" x14ac:dyDescent="0.2">
      <c r="B48" s="11"/>
    </row>
    <row r="49" spans="2:2" ht="16" x14ac:dyDescent="0.2">
      <c r="B49" s="11"/>
    </row>
    <row r="50" spans="2:2" ht="16" x14ac:dyDescent="0.2">
      <c r="B50" s="11"/>
    </row>
    <row r="51" spans="2:2" ht="16" x14ac:dyDescent="0.2">
      <c r="B51" s="11"/>
    </row>
    <row r="52" spans="2:2" ht="16" x14ac:dyDescent="0.2">
      <c r="B52" s="11"/>
    </row>
  </sheetData>
  <phoneticPr fontId="4" type="noConversion"/>
  <pageMargins left="0.25" right="0.25" top="0.75" bottom="0.75" header="0.3" footer="0.3"/>
  <pageSetup paperSize="9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14"/>
  <sheetViews>
    <sheetView workbookViewId="0">
      <selection activeCell="B16" sqref="B16"/>
    </sheetView>
  </sheetViews>
  <sheetFormatPr baseColWidth="10" defaultColWidth="8.83203125" defaultRowHeight="13" x14ac:dyDescent="0.15"/>
  <cols>
    <col min="1" max="1" width="8.83203125" customWidth="1"/>
    <col min="2" max="2" width="17" bestFit="1" customWidth="1"/>
  </cols>
  <sheetData>
    <row r="1" spans="1:5" x14ac:dyDescent="0.15">
      <c r="C1" s="33">
        <v>2015</v>
      </c>
      <c r="D1" s="33">
        <v>2016</v>
      </c>
    </row>
    <row r="2" spans="1:5" x14ac:dyDescent="0.15">
      <c r="A2">
        <v>1</v>
      </c>
      <c r="B2" s="202" t="s">
        <v>305</v>
      </c>
      <c r="C2" s="32">
        <v>6608</v>
      </c>
      <c r="D2" s="32">
        <v>3544</v>
      </c>
    </row>
    <row r="3" spans="1:5" x14ac:dyDescent="0.15">
      <c r="A3">
        <v>2</v>
      </c>
      <c r="B3" s="202" t="s">
        <v>306</v>
      </c>
      <c r="C3" s="32">
        <v>6921</v>
      </c>
      <c r="D3" s="32">
        <v>8000</v>
      </c>
    </row>
    <row r="4" spans="1:5" x14ac:dyDescent="0.15">
      <c r="A4">
        <v>3</v>
      </c>
      <c r="B4" s="202" t="s">
        <v>307</v>
      </c>
      <c r="C4" s="32">
        <v>689</v>
      </c>
      <c r="D4" s="32">
        <v>400</v>
      </c>
      <c r="E4" s="36">
        <f>SUM(D2:D4)</f>
        <v>11944</v>
      </c>
    </row>
    <row r="5" spans="1:5" x14ac:dyDescent="0.15">
      <c r="A5">
        <v>4</v>
      </c>
      <c r="B5" s="202" t="s">
        <v>308</v>
      </c>
      <c r="C5" s="32">
        <v>3889</v>
      </c>
      <c r="D5" s="32">
        <v>2904</v>
      </c>
    </row>
    <row r="6" spans="1:5" x14ac:dyDescent="0.15">
      <c r="A6">
        <v>5</v>
      </c>
      <c r="B6" s="202" t="s">
        <v>309</v>
      </c>
      <c r="C6" s="215" t="s">
        <v>310</v>
      </c>
      <c r="D6" s="215" t="s">
        <v>310</v>
      </c>
    </row>
    <row r="7" spans="1:5" x14ac:dyDescent="0.15">
      <c r="A7">
        <v>6</v>
      </c>
      <c r="B7" s="202" t="s">
        <v>311</v>
      </c>
      <c r="C7" s="32">
        <v>6785</v>
      </c>
      <c r="D7" s="32">
        <v>6192</v>
      </c>
      <c r="E7" s="36">
        <f>SUM(D5:D7)</f>
        <v>9096</v>
      </c>
    </row>
    <row r="8" spans="1:5" x14ac:dyDescent="0.15">
      <c r="A8" s="34">
        <v>7</v>
      </c>
      <c r="B8" s="216" t="s">
        <v>312</v>
      </c>
      <c r="C8" s="35">
        <v>3544</v>
      </c>
      <c r="D8" s="35">
        <f>SUM(E4-E7)</f>
        <v>2848</v>
      </c>
      <c r="E8" s="202" t="s">
        <v>313</v>
      </c>
    </row>
    <row r="9" spans="1:5" x14ac:dyDescent="0.15">
      <c r="A9">
        <v>8</v>
      </c>
      <c r="B9" s="202" t="s">
        <v>314</v>
      </c>
      <c r="C9" s="32">
        <v>3544</v>
      </c>
      <c r="D9" s="32">
        <v>2848</v>
      </c>
      <c r="E9" s="202" t="s">
        <v>315</v>
      </c>
    </row>
    <row r="10" spans="1:5" x14ac:dyDescent="0.15">
      <c r="A10">
        <v>9</v>
      </c>
      <c r="B10" s="202" t="s">
        <v>316</v>
      </c>
      <c r="C10" s="32">
        <v>11300</v>
      </c>
      <c r="D10" s="32">
        <v>11300</v>
      </c>
    </row>
    <row r="11" spans="1:5" x14ac:dyDescent="0.15">
      <c r="A11">
        <v>10</v>
      </c>
      <c r="B11" s="202" t="s">
        <v>317</v>
      </c>
      <c r="C11" s="215" t="s">
        <v>310</v>
      </c>
      <c r="D11" s="215" t="s">
        <v>310</v>
      </c>
    </row>
    <row r="12" spans="1:5" x14ac:dyDescent="0.15">
      <c r="A12">
        <v>11</v>
      </c>
      <c r="B12" s="202" t="s">
        <v>318</v>
      </c>
      <c r="C12" s="215" t="s">
        <v>319</v>
      </c>
      <c r="D12" s="215" t="s">
        <v>319</v>
      </c>
    </row>
    <row r="13" spans="1:5" x14ac:dyDescent="0.15">
      <c r="C13" s="32"/>
      <c r="D13" s="32"/>
    </row>
    <row r="14" spans="1:5" x14ac:dyDescent="0.15">
      <c r="C14" s="32"/>
      <c r="D14" s="32"/>
    </row>
  </sheetData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81743-6F1E-49F9-A727-FB7F7EC45721}">
  <dimension ref="A1:IV130"/>
  <sheetViews>
    <sheetView topLeftCell="A79" zoomScaleNormal="115" workbookViewId="0"/>
  </sheetViews>
  <sheetFormatPr baseColWidth="10" defaultColWidth="9.1640625" defaultRowHeight="13" x14ac:dyDescent="0.15"/>
  <cols>
    <col min="1" max="1" width="5.5" style="39" customWidth="1"/>
    <col min="2" max="2" width="4.5" style="39" customWidth="1"/>
    <col min="3" max="3" width="4.5" style="38" customWidth="1"/>
    <col min="4" max="4" width="6" style="64" customWidth="1"/>
    <col min="5" max="5" width="12" style="39" customWidth="1"/>
    <col min="6" max="6" width="17.6640625" style="39" customWidth="1"/>
    <col min="7" max="7" width="11.1640625" style="58" customWidth="1"/>
    <col min="8" max="8" width="9.33203125" style="39" customWidth="1"/>
    <col min="9" max="9" width="8.6640625" style="39" customWidth="1"/>
    <col min="10" max="10" width="6.33203125" style="39" customWidth="1"/>
    <col min="11" max="11" width="7.5" style="39" customWidth="1"/>
    <col min="12" max="12" width="6.33203125" style="39" customWidth="1"/>
    <col min="13" max="13" width="7.6640625" style="39" customWidth="1"/>
    <col min="14" max="14" width="11.5" style="39" customWidth="1"/>
    <col min="15" max="15" width="9.33203125" style="39" customWidth="1"/>
    <col min="16" max="16" width="9.6640625" style="39" customWidth="1"/>
    <col min="17" max="17" width="6.83203125" style="39" customWidth="1"/>
    <col min="18" max="18" width="7.33203125" style="39" customWidth="1"/>
    <col min="19" max="19" width="0.5" style="39" customWidth="1"/>
    <col min="20" max="21" width="6.33203125" style="39" customWidth="1"/>
    <col min="22" max="22" width="7.1640625" style="39" customWidth="1"/>
    <col min="23" max="23" width="6.83203125" style="39" customWidth="1"/>
    <col min="24" max="24" width="7.33203125" style="39" customWidth="1"/>
    <col min="25" max="25" width="14.1640625" style="115" customWidth="1"/>
    <col min="26" max="26" width="4" style="39" customWidth="1"/>
    <col min="27" max="27" width="4" style="40" customWidth="1"/>
    <col min="29" max="256" width="11.5" style="39" customWidth="1"/>
    <col min="257" max="16384" width="9.1640625" style="39"/>
  </cols>
  <sheetData>
    <row r="1" spans="1:40" x14ac:dyDescent="0.15">
      <c r="A1" s="77"/>
      <c r="B1" s="51" t="s">
        <v>320</v>
      </c>
      <c r="C1" s="43"/>
      <c r="D1" s="61"/>
      <c r="E1" s="42"/>
      <c r="F1" s="42"/>
      <c r="G1" s="59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108"/>
      <c r="Z1" s="42"/>
      <c r="AA1" s="52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</row>
    <row r="2" spans="1:40" x14ac:dyDescent="0.15">
      <c r="A2" s="77"/>
      <c r="B2" s="77"/>
      <c r="C2" s="51" t="s">
        <v>321</v>
      </c>
      <c r="D2" s="61"/>
      <c r="E2" s="42"/>
      <c r="F2" s="42"/>
      <c r="G2" s="59"/>
      <c r="H2" s="42" t="s">
        <v>322</v>
      </c>
      <c r="I2" s="42"/>
      <c r="J2" s="42" t="s">
        <v>322</v>
      </c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221"/>
      <c r="Y2" s="108"/>
      <c r="Z2" s="42"/>
      <c r="AA2" s="52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</row>
    <row r="3" spans="1:40" s="41" customFormat="1" ht="12" x14ac:dyDescent="0.15">
      <c r="A3" s="201"/>
      <c r="B3" s="53"/>
      <c r="C3" s="6"/>
      <c r="D3" s="62"/>
      <c r="E3" s="54"/>
      <c r="F3" s="8"/>
      <c r="G3" s="44" t="s">
        <v>323</v>
      </c>
      <c r="H3" s="55"/>
      <c r="I3" s="6"/>
      <c r="J3" s="6"/>
      <c r="K3" s="6"/>
      <c r="L3" s="56"/>
      <c r="M3" s="6"/>
      <c r="N3" s="6"/>
      <c r="O3" s="6"/>
      <c r="P3" s="6"/>
      <c r="Q3" s="1"/>
      <c r="R3" s="6"/>
      <c r="S3" s="6"/>
      <c r="T3" s="1"/>
      <c r="U3" s="1"/>
      <c r="V3" s="1"/>
      <c r="W3" s="1"/>
      <c r="X3" s="222"/>
      <c r="Y3" s="3"/>
      <c r="Z3" s="1"/>
      <c r="AA3" s="57"/>
      <c r="AB3" s="201"/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</row>
    <row r="4" spans="1:40" s="50" customFormat="1" ht="87.75" customHeight="1" x14ac:dyDescent="0.15">
      <c r="B4" s="45"/>
      <c r="C4" s="63" t="s">
        <v>134</v>
      </c>
      <c r="D4" s="46" t="s">
        <v>135</v>
      </c>
      <c r="E4" s="47" t="s">
        <v>136</v>
      </c>
      <c r="F4" s="60" t="s">
        <v>324</v>
      </c>
      <c r="G4" s="65" t="s">
        <v>70</v>
      </c>
      <c r="H4" s="65" t="s">
        <v>71</v>
      </c>
      <c r="I4" s="65" t="s">
        <v>9</v>
      </c>
      <c r="J4" s="65" t="s">
        <v>138</v>
      </c>
      <c r="K4" s="65" t="s">
        <v>74</v>
      </c>
      <c r="L4" s="66" t="s">
        <v>19</v>
      </c>
      <c r="M4" s="66" t="s">
        <v>139</v>
      </c>
      <c r="N4" s="66" t="s">
        <v>140</v>
      </c>
      <c r="O4" s="67" t="s">
        <v>141</v>
      </c>
      <c r="P4" s="67" t="s">
        <v>142</v>
      </c>
      <c r="Q4" s="106" t="s">
        <v>11</v>
      </c>
      <c r="R4" s="66" t="s">
        <v>143</v>
      </c>
      <c r="S4" s="66"/>
      <c r="T4" s="65" t="s">
        <v>122</v>
      </c>
      <c r="U4" s="66" t="s">
        <v>18</v>
      </c>
      <c r="V4" s="65" t="s">
        <v>144</v>
      </c>
      <c r="W4" s="68" t="s">
        <v>29</v>
      </c>
      <c r="X4" s="223" t="s">
        <v>16</v>
      </c>
      <c r="Y4" s="46" t="s">
        <v>145</v>
      </c>
      <c r="Z4" s="48"/>
      <c r="AA4" s="48"/>
      <c r="AB4" s="217"/>
      <c r="AC4"/>
      <c r="AD4"/>
      <c r="AE4"/>
      <c r="AF4"/>
      <c r="AG4"/>
      <c r="AH4"/>
      <c r="AI4"/>
      <c r="AJ4"/>
      <c r="AK4" s="218"/>
      <c r="AL4"/>
      <c r="AM4"/>
      <c r="AN4"/>
    </row>
    <row r="5" spans="1:40" s="77" customFormat="1" ht="15" customHeight="1" x14ac:dyDescent="0.15">
      <c r="A5" s="77" t="s">
        <v>146</v>
      </c>
      <c r="B5" s="69"/>
      <c r="C5" s="75" t="s">
        <v>148</v>
      </c>
      <c r="D5" s="79" t="s">
        <v>325</v>
      </c>
      <c r="E5" s="80" t="s">
        <v>326</v>
      </c>
      <c r="F5" s="73">
        <v>23.85</v>
      </c>
      <c r="G5" s="73"/>
      <c r="H5" s="80"/>
      <c r="I5" s="73"/>
      <c r="J5" s="73"/>
      <c r="K5" s="73"/>
      <c r="L5" s="73"/>
      <c r="M5" s="73"/>
      <c r="N5" s="73"/>
      <c r="O5" s="73"/>
      <c r="P5" s="73"/>
      <c r="Q5" s="74"/>
      <c r="R5" s="73">
        <v>23.85</v>
      </c>
      <c r="S5" s="73"/>
      <c r="T5" s="73"/>
      <c r="U5" s="73"/>
      <c r="V5" s="73"/>
      <c r="W5" s="74"/>
      <c r="X5" s="73"/>
      <c r="Y5" s="109" t="s">
        <v>327</v>
      </c>
    </row>
    <row r="6" spans="1:40" s="77" customFormat="1" ht="15" customHeight="1" x14ac:dyDescent="0.15">
      <c r="A6" s="77" t="s">
        <v>146</v>
      </c>
      <c r="B6" s="69"/>
      <c r="C6" s="75" t="s">
        <v>148</v>
      </c>
      <c r="D6" s="79" t="s">
        <v>149</v>
      </c>
      <c r="E6" s="80" t="s">
        <v>150</v>
      </c>
      <c r="F6" s="73">
        <v>14.39</v>
      </c>
      <c r="G6" s="73"/>
      <c r="H6" s="80"/>
      <c r="I6" s="73"/>
      <c r="J6" s="73"/>
      <c r="K6" s="73"/>
      <c r="L6" s="73"/>
      <c r="M6" s="73"/>
      <c r="N6" s="73"/>
      <c r="O6" s="73"/>
      <c r="P6" s="73">
        <f>14.39-2.4</f>
        <v>11.99</v>
      </c>
      <c r="Q6" s="74"/>
      <c r="R6" s="73"/>
      <c r="S6" s="73"/>
      <c r="T6" s="73"/>
      <c r="U6" s="73"/>
      <c r="V6" s="73"/>
      <c r="W6" s="74"/>
      <c r="X6" s="73">
        <f>14.39/6</f>
        <v>2.3983333333333334</v>
      </c>
      <c r="Y6" s="108">
        <v>348795932</v>
      </c>
    </row>
    <row r="7" spans="1:40" s="77" customFormat="1" ht="15" customHeight="1" x14ac:dyDescent="0.15">
      <c r="A7" s="77" t="s">
        <v>146</v>
      </c>
      <c r="B7" s="69"/>
      <c r="C7" s="75" t="s">
        <v>148</v>
      </c>
      <c r="D7" s="79" t="s">
        <v>152</v>
      </c>
      <c r="E7" s="80" t="s">
        <v>153</v>
      </c>
      <c r="F7" s="73">
        <v>59.99</v>
      </c>
      <c r="G7" s="73"/>
      <c r="H7" s="80"/>
      <c r="I7" s="73"/>
      <c r="J7" s="73"/>
      <c r="K7" s="73"/>
      <c r="L7" s="73"/>
      <c r="M7" s="73"/>
      <c r="N7" s="73"/>
      <c r="O7" s="73"/>
      <c r="P7" s="73"/>
      <c r="Q7" s="74"/>
      <c r="R7" s="73"/>
      <c r="S7" s="73"/>
      <c r="T7" s="73">
        <v>49.99</v>
      </c>
      <c r="U7" s="73"/>
      <c r="V7" s="73"/>
      <c r="W7" s="74"/>
      <c r="X7" s="73">
        <f>59.99/6</f>
        <v>9.9983333333333331</v>
      </c>
      <c r="Y7" s="110" t="s">
        <v>154</v>
      </c>
    </row>
    <row r="8" spans="1:40" s="77" customFormat="1" ht="15" customHeight="1" x14ac:dyDescent="0.15">
      <c r="A8" s="77" t="s">
        <v>146</v>
      </c>
      <c r="B8" s="69"/>
      <c r="C8" s="75" t="s">
        <v>156</v>
      </c>
      <c r="D8" s="79" t="s">
        <v>328</v>
      </c>
      <c r="E8" s="80" t="s">
        <v>141</v>
      </c>
      <c r="F8" s="73">
        <v>350</v>
      </c>
      <c r="G8" s="73"/>
      <c r="H8" s="80"/>
      <c r="I8" s="73"/>
      <c r="J8" s="73"/>
      <c r="K8" s="73"/>
      <c r="L8" s="73"/>
      <c r="M8" s="73"/>
      <c r="N8" s="73"/>
      <c r="O8" s="73">
        <v>350</v>
      </c>
      <c r="P8" s="73"/>
      <c r="Q8" s="74"/>
      <c r="R8" s="73"/>
      <c r="S8" s="73"/>
      <c r="T8" s="73"/>
      <c r="U8" s="73"/>
      <c r="V8" s="73"/>
      <c r="W8" s="74"/>
      <c r="X8" s="73"/>
      <c r="Y8" s="109" t="s">
        <v>269</v>
      </c>
    </row>
    <row r="9" spans="1:40" s="77" customFormat="1" ht="15" customHeight="1" x14ac:dyDescent="0.15">
      <c r="A9" s="77" t="s">
        <v>146</v>
      </c>
      <c r="B9" s="69"/>
      <c r="C9" s="75" t="s">
        <v>156</v>
      </c>
      <c r="D9" s="79" t="s">
        <v>157</v>
      </c>
      <c r="E9" s="80" t="s">
        <v>158</v>
      </c>
      <c r="F9" s="73">
        <v>1057.2</v>
      </c>
      <c r="G9" s="73"/>
      <c r="H9" s="80"/>
      <c r="I9" s="73"/>
      <c r="J9" s="73"/>
      <c r="K9" s="73"/>
      <c r="L9" s="73"/>
      <c r="M9" s="73">
        <f>1057.2-176.2</f>
        <v>881</v>
      </c>
      <c r="N9" s="73"/>
      <c r="O9" s="73"/>
      <c r="P9" s="73"/>
      <c r="Q9" s="74"/>
      <c r="R9" s="73"/>
      <c r="S9" s="73"/>
      <c r="T9" s="73"/>
      <c r="U9" s="73"/>
      <c r="V9" s="73"/>
      <c r="W9" s="74"/>
      <c r="X9" s="73">
        <v>176.2</v>
      </c>
      <c r="Y9" s="109">
        <v>205712985</v>
      </c>
    </row>
    <row r="10" spans="1:40" s="77" customFormat="1" ht="15" customHeight="1" x14ac:dyDescent="0.15">
      <c r="A10" s="77" t="s">
        <v>146</v>
      </c>
      <c r="B10" s="69"/>
      <c r="C10" s="75" t="s">
        <v>156</v>
      </c>
      <c r="D10" s="79" t="s">
        <v>160</v>
      </c>
      <c r="E10" s="80" t="s">
        <v>161</v>
      </c>
      <c r="F10" s="73">
        <v>60.24</v>
      </c>
      <c r="G10" s="73"/>
      <c r="H10" s="80"/>
      <c r="I10" s="73"/>
      <c r="J10" s="73"/>
      <c r="K10" s="73"/>
      <c r="L10" s="73"/>
      <c r="M10" s="73"/>
      <c r="N10" s="73"/>
      <c r="O10" s="73"/>
      <c r="P10" s="73"/>
      <c r="Q10" s="74"/>
      <c r="R10" s="73"/>
      <c r="S10" s="73"/>
      <c r="T10" s="73">
        <v>50.2</v>
      </c>
      <c r="U10" s="73"/>
      <c r="V10" s="73"/>
      <c r="W10" s="74"/>
      <c r="X10" s="73">
        <v>10.039999999999999</v>
      </c>
      <c r="Y10" s="109" t="s">
        <v>162</v>
      </c>
    </row>
    <row r="11" spans="1:40" s="77" customFormat="1" ht="15" customHeight="1" x14ac:dyDescent="0.15">
      <c r="A11" s="77" t="s">
        <v>146</v>
      </c>
      <c r="B11" s="69"/>
      <c r="C11" s="75" t="s">
        <v>156</v>
      </c>
      <c r="D11" s="79" t="s">
        <v>329</v>
      </c>
      <c r="E11" s="80" t="s">
        <v>13</v>
      </c>
      <c r="F11" s="73">
        <v>30</v>
      </c>
      <c r="G11" s="73"/>
      <c r="H11" s="80"/>
      <c r="I11" s="73"/>
      <c r="J11" s="73">
        <v>30</v>
      </c>
      <c r="K11" s="73"/>
      <c r="L11" s="73"/>
      <c r="M11" s="73"/>
      <c r="N11" s="73"/>
      <c r="O11" s="73"/>
      <c r="P11" s="73"/>
      <c r="Q11" s="74"/>
      <c r="R11" s="73"/>
      <c r="S11" s="73"/>
      <c r="T11" s="73"/>
      <c r="U11" s="73"/>
      <c r="V11" s="73"/>
      <c r="W11" s="74"/>
      <c r="X11" s="73"/>
      <c r="Y11" s="109" t="s">
        <v>330</v>
      </c>
    </row>
    <row r="12" spans="1:40" s="77" customFormat="1" ht="15" customHeight="1" x14ac:dyDescent="0.15">
      <c r="A12" s="77" t="s">
        <v>146</v>
      </c>
      <c r="B12" s="69"/>
      <c r="C12" s="75" t="s">
        <v>156</v>
      </c>
      <c r="D12" s="79" t="s">
        <v>42</v>
      </c>
      <c r="E12" s="80" t="s">
        <v>164</v>
      </c>
      <c r="F12" s="73">
        <v>7874.53</v>
      </c>
      <c r="G12" s="73"/>
      <c r="H12" s="80"/>
      <c r="I12" s="73"/>
      <c r="J12" s="73"/>
      <c r="K12" s="73"/>
      <c r="L12" s="73"/>
      <c r="M12" s="73"/>
      <c r="N12" s="73">
        <v>6562.11</v>
      </c>
      <c r="O12" s="73"/>
      <c r="P12" s="73"/>
      <c r="Q12" s="74"/>
      <c r="R12" s="73"/>
      <c r="S12" s="73"/>
      <c r="T12" s="73"/>
      <c r="U12" s="73"/>
      <c r="V12" s="73"/>
      <c r="W12" s="74"/>
      <c r="X12" s="73">
        <f>7874.53/6</f>
        <v>1312.4216666666666</v>
      </c>
      <c r="Y12" s="109">
        <v>893577660</v>
      </c>
    </row>
    <row r="13" spans="1:40" s="77" customFormat="1" ht="15" customHeight="1" x14ac:dyDescent="0.15">
      <c r="A13" s="77" t="s">
        <v>146</v>
      </c>
      <c r="B13" s="69"/>
      <c r="C13" s="75" t="s">
        <v>166</v>
      </c>
      <c r="D13" s="96" t="s">
        <v>167</v>
      </c>
      <c r="E13" s="80" t="s">
        <v>168</v>
      </c>
      <c r="F13" s="73">
        <v>10</v>
      </c>
      <c r="G13" s="73"/>
      <c r="H13" s="80"/>
      <c r="I13" s="73"/>
      <c r="J13" s="73"/>
      <c r="K13" s="73"/>
      <c r="L13" s="73"/>
      <c r="M13" s="73"/>
      <c r="N13" s="73">
        <v>8.33</v>
      </c>
      <c r="O13" s="73"/>
      <c r="P13" s="73"/>
      <c r="Q13" s="74"/>
      <c r="R13" s="73"/>
      <c r="S13" s="73"/>
      <c r="T13" s="73"/>
      <c r="U13" s="73"/>
      <c r="V13" s="73"/>
      <c r="W13" s="74"/>
      <c r="X13" s="73">
        <f>10/6</f>
        <v>1.6666666666666667</v>
      </c>
      <c r="Y13" s="109">
        <v>403314604</v>
      </c>
    </row>
    <row r="14" spans="1:40" s="77" customFormat="1" ht="15" customHeight="1" x14ac:dyDescent="0.15">
      <c r="A14" s="77" t="s">
        <v>146</v>
      </c>
      <c r="B14" s="69"/>
      <c r="C14" s="70">
        <v>1141</v>
      </c>
      <c r="D14" s="71" t="s">
        <v>331</v>
      </c>
      <c r="E14" s="72" t="s">
        <v>332</v>
      </c>
      <c r="F14" s="73">
        <v>500</v>
      </c>
      <c r="G14" s="73"/>
      <c r="H14" s="73"/>
      <c r="I14" s="73"/>
      <c r="J14" s="73"/>
      <c r="K14" s="73">
        <v>500</v>
      </c>
      <c r="L14" s="73"/>
      <c r="M14" s="73"/>
      <c r="N14" s="73"/>
      <c r="O14" s="73"/>
      <c r="P14" s="73"/>
      <c r="Q14" s="74"/>
      <c r="R14" s="73"/>
      <c r="S14" s="73"/>
      <c r="T14" s="73"/>
      <c r="U14" s="73"/>
      <c r="V14" s="73"/>
      <c r="W14" s="74"/>
      <c r="X14" s="73"/>
      <c r="Y14" s="111" t="s">
        <v>330</v>
      </c>
      <c r="Z14" s="81"/>
    </row>
    <row r="15" spans="1:40" s="77" customFormat="1" ht="15" customHeight="1" x14ac:dyDescent="0.15">
      <c r="A15" s="77" t="s">
        <v>146</v>
      </c>
      <c r="B15" s="69"/>
      <c r="C15" s="70">
        <v>1140</v>
      </c>
      <c r="D15" s="71" t="s">
        <v>333</v>
      </c>
      <c r="E15" s="72" t="s">
        <v>332</v>
      </c>
      <c r="F15" s="73">
        <v>500</v>
      </c>
      <c r="G15" s="73"/>
      <c r="H15" s="73"/>
      <c r="I15" s="73"/>
      <c r="J15" s="73"/>
      <c r="K15" s="73">
        <v>500</v>
      </c>
      <c r="L15" s="73"/>
      <c r="M15" s="73"/>
      <c r="N15" s="73"/>
      <c r="O15" s="73"/>
      <c r="P15" s="73"/>
      <c r="Q15" s="74"/>
      <c r="R15" s="73"/>
      <c r="S15" s="73"/>
      <c r="T15" s="73"/>
      <c r="U15" s="73"/>
      <c r="V15" s="73"/>
      <c r="W15" s="74"/>
      <c r="X15" s="73"/>
      <c r="Y15" s="111" t="s">
        <v>330</v>
      </c>
      <c r="Z15" s="76"/>
    </row>
    <row r="16" spans="1:40" s="77" customFormat="1" ht="15" customHeight="1" x14ac:dyDescent="0.15">
      <c r="A16" s="77" t="s">
        <v>146</v>
      </c>
      <c r="B16" s="69"/>
      <c r="C16" s="82" t="s">
        <v>156</v>
      </c>
      <c r="D16" s="71" t="s">
        <v>329</v>
      </c>
      <c r="E16" s="72" t="s">
        <v>334</v>
      </c>
      <c r="F16" s="73">
        <v>783.74</v>
      </c>
      <c r="G16" s="73"/>
      <c r="H16" s="73"/>
      <c r="I16" s="220">
        <v>783.74</v>
      </c>
      <c r="J16" s="73"/>
      <c r="K16" s="73"/>
      <c r="L16" s="73"/>
      <c r="M16" s="73"/>
      <c r="N16" s="73"/>
      <c r="O16" s="73"/>
      <c r="P16" s="73"/>
      <c r="Q16" s="74"/>
      <c r="R16" s="73"/>
      <c r="S16" s="73"/>
      <c r="T16" s="73"/>
      <c r="U16" s="73"/>
      <c r="V16" s="73"/>
      <c r="W16" s="74"/>
      <c r="X16" s="73"/>
      <c r="Y16" s="111" t="s">
        <v>330</v>
      </c>
      <c r="Z16" s="76"/>
    </row>
    <row r="17" spans="1:26" s="77" customFormat="1" ht="15" customHeight="1" x14ac:dyDescent="0.15">
      <c r="A17" s="77" t="s">
        <v>169</v>
      </c>
      <c r="B17" s="69"/>
      <c r="C17" s="70" t="s">
        <v>171</v>
      </c>
      <c r="D17" s="71" t="s">
        <v>172</v>
      </c>
      <c r="E17" s="72" t="s">
        <v>173</v>
      </c>
      <c r="F17" s="73">
        <v>19.989999999999998</v>
      </c>
      <c r="G17" s="73"/>
      <c r="H17" s="73"/>
      <c r="I17" s="73"/>
      <c r="J17" s="73"/>
      <c r="K17" s="73"/>
      <c r="L17" s="73"/>
      <c r="M17" s="73"/>
      <c r="N17" s="73"/>
      <c r="O17" s="73">
        <v>16.989999999999998</v>
      </c>
      <c r="P17" s="73"/>
      <c r="Q17" s="74"/>
      <c r="R17" s="73"/>
      <c r="S17" s="73"/>
      <c r="T17" s="73"/>
      <c r="U17" s="73"/>
      <c r="V17" s="73"/>
      <c r="W17" s="74"/>
      <c r="X17" s="73">
        <v>3.99</v>
      </c>
      <c r="Y17" s="111">
        <v>190023639</v>
      </c>
      <c r="Z17" s="76"/>
    </row>
    <row r="18" spans="1:26" s="77" customFormat="1" ht="15" customHeight="1" x14ac:dyDescent="0.15">
      <c r="A18" s="77" t="s">
        <v>169</v>
      </c>
      <c r="B18" s="69"/>
      <c r="C18" s="70" t="s">
        <v>156</v>
      </c>
      <c r="D18" s="71" t="s">
        <v>325</v>
      </c>
      <c r="E18" s="72" t="s">
        <v>326</v>
      </c>
      <c r="F18" s="73">
        <v>23.85</v>
      </c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4"/>
      <c r="R18" s="73">
        <v>23.85</v>
      </c>
      <c r="S18" s="73"/>
      <c r="T18" s="73"/>
      <c r="U18" s="73"/>
      <c r="V18" s="73"/>
      <c r="W18" s="74"/>
      <c r="X18" s="73"/>
      <c r="Y18" s="111" t="s">
        <v>327</v>
      </c>
      <c r="Z18" s="76"/>
    </row>
    <row r="19" spans="1:26" s="77" customFormat="1" ht="15" customHeight="1" x14ac:dyDescent="0.15">
      <c r="A19" s="77" t="s">
        <v>169</v>
      </c>
      <c r="B19" s="69"/>
      <c r="C19" s="70" t="s">
        <v>156</v>
      </c>
      <c r="D19" s="71" t="s">
        <v>149</v>
      </c>
      <c r="E19" s="72" t="s">
        <v>150</v>
      </c>
      <c r="F19" s="73">
        <v>14.39</v>
      </c>
      <c r="G19" s="73"/>
      <c r="H19" s="73"/>
      <c r="I19" s="73"/>
      <c r="J19" s="73"/>
      <c r="K19" s="73"/>
      <c r="L19" s="73"/>
      <c r="M19" s="73"/>
      <c r="N19" s="73"/>
      <c r="O19" s="73"/>
      <c r="P19" s="73">
        <v>11.99</v>
      </c>
      <c r="Q19" s="74"/>
      <c r="R19" s="73"/>
      <c r="S19" s="73"/>
      <c r="T19" s="73"/>
      <c r="U19" s="73"/>
      <c r="V19" s="73"/>
      <c r="W19" s="74"/>
      <c r="X19" s="73">
        <v>2.4</v>
      </c>
      <c r="Y19" s="108">
        <v>348795932</v>
      </c>
      <c r="Z19" s="76"/>
    </row>
    <row r="20" spans="1:26" s="77" customFormat="1" ht="15" customHeight="1" x14ac:dyDescent="0.15">
      <c r="A20" s="77" t="s">
        <v>169</v>
      </c>
      <c r="B20" s="69"/>
      <c r="C20" s="70" t="s">
        <v>156</v>
      </c>
      <c r="D20" s="71" t="s">
        <v>335</v>
      </c>
      <c r="E20" s="72" t="s">
        <v>336</v>
      </c>
      <c r="F20" s="73">
        <v>69.73</v>
      </c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220">
        <v>69.73</v>
      </c>
      <c r="R20" s="73"/>
      <c r="S20" s="73"/>
      <c r="T20" s="73"/>
      <c r="U20" s="73"/>
      <c r="V20" s="73"/>
      <c r="W20" s="74"/>
      <c r="X20" s="73"/>
      <c r="Y20" s="111"/>
      <c r="Z20" s="76"/>
    </row>
    <row r="21" spans="1:26" s="77" customFormat="1" ht="15" customHeight="1" x14ac:dyDescent="0.15">
      <c r="A21" s="77" t="s">
        <v>169</v>
      </c>
      <c r="B21" s="69"/>
      <c r="C21" s="70" t="s">
        <v>156</v>
      </c>
      <c r="D21" s="71" t="s">
        <v>335</v>
      </c>
      <c r="E21" s="72" t="s">
        <v>336</v>
      </c>
      <c r="F21" s="73">
        <v>69.290000000000006</v>
      </c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220">
        <v>69.290000000000006</v>
      </c>
      <c r="R21" s="73"/>
      <c r="S21" s="73"/>
      <c r="T21" s="73"/>
      <c r="U21" s="73"/>
      <c r="V21" s="73"/>
      <c r="W21" s="74"/>
      <c r="X21" s="73"/>
      <c r="Y21" s="111"/>
      <c r="Z21" s="76"/>
    </row>
    <row r="22" spans="1:26" s="77" customFormat="1" ht="15" customHeight="1" x14ac:dyDescent="0.15">
      <c r="A22" s="77" t="s">
        <v>169</v>
      </c>
      <c r="B22" s="69"/>
      <c r="C22" s="70" t="s">
        <v>156</v>
      </c>
      <c r="D22" s="71" t="s">
        <v>335</v>
      </c>
      <c r="E22" s="72" t="s">
        <v>336</v>
      </c>
      <c r="F22" s="73">
        <v>69.290000000000006</v>
      </c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220">
        <v>69.290000000000006</v>
      </c>
      <c r="R22" s="73"/>
      <c r="S22" s="73"/>
      <c r="T22" s="73"/>
      <c r="U22" s="73"/>
      <c r="V22" s="73"/>
      <c r="W22" s="74"/>
      <c r="X22" s="73"/>
      <c r="Y22" s="111"/>
      <c r="Z22" s="76"/>
    </row>
    <row r="23" spans="1:26" s="77" customFormat="1" ht="15" customHeight="1" x14ac:dyDescent="0.15">
      <c r="A23" s="77" t="s">
        <v>169</v>
      </c>
      <c r="B23" s="69"/>
      <c r="C23" s="97" t="s">
        <v>156</v>
      </c>
      <c r="D23" s="71" t="s">
        <v>335</v>
      </c>
      <c r="E23" s="72" t="s">
        <v>336</v>
      </c>
      <c r="F23" s="73">
        <v>68.72</v>
      </c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220">
        <v>68.72</v>
      </c>
      <c r="R23" s="73"/>
      <c r="S23" s="73"/>
      <c r="T23" s="73"/>
      <c r="U23" s="73"/>
      <c r="V23" s="73"/>
      <c r="W23" s="74"/>
      <c r="X23" s="73"/>
      <c r="Y23" s="111"/>
      <c r="Z23" s="76"/>
    </row>
    <row r="24" spans="1:26" s="77" customFormat="1" ht="15" customHeight="1" x14ac:dyDescent="0.15">
      <c r="A24" s="77" t="s">
        <v>169</v>
      </c>
      <c r="B24" s="69"/>
      <c r="C24" s="83" t="s">
        <v>156</v>
      </c>
      <c r="D24" s="71" t="s">
        <v>335</v>
      </c>
      <c r="E24" s="72" t="s">
        <v>336</v>
      </c>
      <c r="F24" s="73">
        <v>80.290000000000006</v>
      </c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220">
        <v>80.290000000000006</v>
      </c>
      <c r="R24" s="73"/>
      <c r="S24" s="73"/>
      <c r="T24" s="73"/>
      <c r="U24" s="78"/>
      <c r="V24" s="73"/>
      <c r="W24" s="76"/>
      <c r="X24" s="73"/>
      <c r="Y24" s="112"/>
    </row>
    <row r="25" spans="1:26" s="77" customFormat="1" ht="15" customHeight="1" x14ac:dyDescent="0.15">
      <c r="A25" s="77" t="s">
        <v>169</v>
      </c>
      <c r="B25" s="69"/>
      <c r="C25" s="83" t="s">
        <v>156</v>
      </c>
      <c r="D25" s="71" t="s">
        <v>335</v>
      </c>
      <c r="E25" s="72" t="s">
        <v>336</v>
      </c>
      <c r="F25" s="73">
        <v>277.02999999999997</v>
      </c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220">
        <v>277.02999999999997</v>
      </c>
      <c r="R25" s="73"/>
      <c r="S25" s="73"/>
      <c r="T25" s="73"/>
      <c r="U25" s="78"/>
      <c r="V25" s="73"/>
      <c r="W25" s="76"/>
      <c r="X25" s="73"/>
      <c r="Y25" s="112"/>
    </row>
    <row r="26" spans="1:26" s="77" customFormat="1" ht="15" customHeight="1" x14ac:dyDescent="0.15">
      <c r="A26" s="77" t="s">
        <v>169</v>
      </c>
      <c r="B26" s="69"/>
      <c r="C26" s="70" t="s">
        <v>156</v>
      </c>
      <c r="D26" s="71" t="s">
        <v>329</v>
      </c>
      <c r="E26" s="72" t="s">
        <v>13</v>
      </c>
      <c r="F26" s="73">
        <v>35.520000000000003</v>
      </c>
      <c r="G26" s="73"/>
      <c r="H26" s="73"/>
      <c r="I26" s="73"/>
      <c r="J26" s="73">
        <v>35.520000000000003</v>
      </c>
      <c r="K26" s="73"/>
      <c r="L26" s="73"/>
      <c r="M26" s="73"/>
      <c r="N26" s="73"/>
      <c r="O26" s="73"/>
      <c r="P26" s="73"/>
      <c r="Q26" s="76"/>
      <c r="R26" s="73"/>
      <c r="S26" s="73"/>
      <c r="T26" s="73"/>
      <c r="U26" s="78"/>
      <c r="V26" s="73"/>
      <c r="W26" s="76"/>
      <c r="X26" s="73"/>
      <c r="Y26" s="112"/>
    </row>
    <row r="27" spans="1:26" s="77" customFormat="1" ht="15" customHeight="1" x14ac:dyDescent="0.15">
      <c r="A27" s="77" t="s">
        <v>169</v>
      </c>
      <c r="B27" s="69"/>
      <c r="C27" s="70" t="s">
        <v>156</v>
      </c>
      <c r="D27" s="71" t="s">
        <v>337</v>
      </c>
      <c r="E27" s="72" t="s">
        <v>19</v>
      </c>
      <c r="F27" s="73">
        <v>285.57</v>
      </c>
      <c r="G27" s="73"/>
      <c r="H27" s="73"/>
      <c r="I27" s="73"/>
      <c r="J27" s="73"/>
      <c r="K27" s="73"/>
      <c r="L27" s="73">
        <v>285.57</v>
      </c>
      <c r="M27" s="73"/>
      <c r="N27" s="73"/>
      <c r="O27" s="73"/>
      <c r="P27" s="73"/>
      <c r="Q27" s="76"/>
      <c r="R27" s="73"/>
      <c r="S27" s="73"/>
      <c r="T27" s="73"/>
      <c r="U27" s="78"/>
      <c r="V27" s="73"/>
      <c r="W27" s="76"/>
      <c r="X27" s="78"/>
      <c r="Y27" s="112"/>
    </row>
    <row r="28" spans="1:26" s="77" customFormat="1" ht="15" customHeight="1" x14ac:dyDescent="0.15">
      <c r="A28" s="77" t="s">
        <v>169</v>
      </c>
      <c r="B28" s="69"/>
      <c r="C28" s="70" t="s">
        <v>156</v>
      </c>
      <c r="D28" s="71" t="s">
        <v>176</v>
      </c>
      <c r="E28" s="72" t="s">
        <v>164</v>
      </c>
      <c r="F28" s="73">
        <v>9825.67</v>
      </c>
      <c r="G28" s="73"/>
      <c r="H28" s="73"/>
      <c r="I28" s="73"/>
      <c r="J28" s="73"/>
      <c r="K28" s="73"/>
      <c r="L28" s="73"/>
      <c r="M28" s="73"/>
      <c r="N28" s="73">
        <v>8188.06</v>
      </c>
      <c r="O28" s="73"/>
      <c r="P28" s="73"/>
      <c r="Q28" s="76"/>
      <c r="R28" s="73"/>
      <c r="S28" s="73"/>
      <c r="T28" s="73"/>
      <c r="U28" s="78"/>
      <c r="V28" s="73"/>
      <c r="W28" s="76"/>
      <c r="X28" s="78">
        <v>1637.61</v>
      </c>
      <c r="Y28" s="112">
        <v>275209986</v>
      </c>
    </row>
    <row r="29" spans="1:26" s="77" customFormat="1" ht="15" customHeight="1" x14ac:dyDescent="0.15">
      <c r="A29" s="77" t="s">
        <v>169</v>
      </c>
      <c r="B29" s="69"/>
      <c r="C29" s="70" t="s">
        <v>171</v>
      </c>
      <c r="D29" s="71" t="s">
        <v>172</v>
      </c>
      <c r="E29" s="72" t="s">
        <v>178</v>
      </c>
      <c r="F29" s="73">
        <v>36.950000000000003</v>
      </c>
      <c r="G29" s="73"/>
      <c r="H29" s="73">
        <v>30.79</v>
      </c>
      <c r="J29" s="73"/>
      <c r="K29" s="73"/>
      <c r="L29" s="73"/>
      <c r="M29" s="73"/>
      <c r="N29" s="73"/>
      <c r="O29" s="73"/>
      <c r="P29" s="73"/>
      <c r="Q29" s="76"/>
      <c r="R29" s="73"/>
      <c r="S29" s="73"/>
      <c r="T29" s="73"/>
      <c r="U29" s="78"/>
      <c r="V29" s="73"/>
      <c r="W29" s="76"/>
      <c r="X29" s="78">
        <v>6.16</v>
      </c>
      <c r="Y29" s="112">
        <v>102284849</v>
      </c>
    </row>
    <row r="30" spans="1:26" s="77" customFormat="1" ht="15" customHeight="1" x14ac:dyDescent="0.15">
      <c r="A30" s="77" t="s">
        <v>169</v>
      </c>
      <c r="B30" s="69"/>
      <c r="C30" s="70" t="s">
        <v>171</v>
      </c>
      <c r="D30" s="71" t="s">
        <v>180</v>
      </c>
      <c r="E30" s="72" t="s">
        <v>181</v>
      </c>
      <c r="F30" s="73">
        <v>2.39</v>
      </c>
      <c r="G30" s="73"/>
      <c r="H30" s="73">
        <v>1.99</v>
      </c>
      <c r="I30" s="73"/>
      <c r="J30" s="73"/>
      <c r="K30" s="73"/>
      <c r="L30" s="73"/>
      <c r="M30" s="73"/>
      <c r="N30" s="73"/>
      <c r="O30" s="73"/>
      <c r="P30" s="73"/>
      <c r="Q30" s="76"/>
      <c r="R30" s="73"/>
      <c r="S30" s="73"/>
      <c r="T30" s="73"/>
      <c r="U30" s="78"/>
      <c r="V30" s="73"/>
      <c r="W30" s="76"/>
      <c r="X30" s="78">
        <v>0.4</v>
      </c>
      <c r="Y30" s="112">
        <v>806649903</v>
      </c>
    </row>
    <row r="31" spans="1:26" s="77" customFormat="1" ht="15" customHeight="1" x14ac:dyDescent="0.15">
      <c r="A31" s="77" t="s">
        <v>169</v>
      </c>
      <c r="B31" s="69"/>
      <c r="C31" s="70" t="s">
        <v>171</v>
      </c>
      <c r="D31" s="71" t="s">
        <v>180</v>
      </c>
      <c r="E31" s="72" t="s">
        <v>182</v>
      </c>
      <c r="F31" s="73">
        <v>17.600000000000001</v>
      </c>
      <c r="G31" s="73"/>
      <c r="H31" s="73">
        <v>16.760000000000002</v>
      </c>
      <c r="I31" s="73"/>
      <c r="J31" s="73"/>
      <c r="K31" s="73"/>
      <c r="L31" s="73"/>
      <c r="M31" s="73"/>
      <c r="N31" s="73"/>
      <c r="O31" s="73"/>
      <c r="P31" s="73"/>
      <c r="Q31" s="76"/>
      <c r="R31" s="73"/>
      <c r="S31" s="73"/>
      <c r="T31" s="73"/>
      <c r="U31" s="78"/>
      <c r="V31" s="73"/>
      <c r="W31" s="76"/>
      <c r="X31" s="78">
        <v>0.84</v>
      </c>
      <c r="Y31" s="112">
        <v>806649903</v>
      </c>
    </row>
    <row r="32" spans="1:26" s="77" customFormat="1" ht="15" customHeight="1" x14ac:dyDescent="0.15">
      <c r="A32" s="77" t="s">
        <v>185</v>
      </c>
      <c r="B32" s="69"/>
      <c r="C32" s="70" t="s">
        <v>156</v>
      </c>
      <c r="D32" s="71" t="s">
        <v>329</v>
      </c>
      <c r="E32" s="72" t="s">
        <v>334</v>
      </c>
      <c r="F32" s="73">
        <v>783.74</v>
      </c>
      <c r="G32" s="73"/>
      <c r="H32" s="73"/>
      <c r="I32" s="73">
        <v>783.74</v>
      </c>
      <c r="J32" s="73"/>
      <c r="K32" s="73"/>
      <c r="L32" s="73"/>
      <c r="M32" s="73"/>
      <c r="N32" s="73"/>
      <c r="O32" s="73"/>
      <c r="P32" s="73"/>
      <c r="Q32" s="76"/>
      <c r="R32" s="73"/>
      <c r="S32" s="73"/>
      <c r="T32" s="73"/>
      <c r="U32" s="78"/>
      <c r="V32" s="73"/>
      <c r="W32" s="76"/>
      <c r="X32" s="78"/>
      <c r="Y32" s="112" t="s">
        <v>327</v>
      </c>
    </row>
    <row r="33" spans="1:25" s="77" customFormat="1" ht="15" customHeight="1" x14ac:dyDescent="0.15">
      <c r="A33" s="77" t="s">
        <v>185</v>
      </c>
      <c r="B33" s="69"/>
      <c r="C33" s="70" t="s">
        <v>148</v>
      </c>
      <c r="D33" s="71" t="s">
        <v>325</v>
      </c>
      <c r="E33" s="72" t="s">
        <v>326</v>
      </c>
      <c r="F33" s="73">
        <v>23.85</v>
      </c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6"/>
      <c r="R33" s="73">
        <v>23.85</v>
      </c>
      <c r="S33" s="73"/>
      <c r="T33" s="73"/>
      <c r="U33" s="78"/>
      <c r="V33" s="73"/>
      <c r="W33" s="76"/>
      <c r="X33" s="78"/>
      <c r="Y33" s="112" t="s">
        <v>327</v>
      </c>
    </row>
    <row r="34" spans="1:25" s="77" customFormat="1" ht="15" customHeight="1" x14ac:dyDescent="0.15">
      <c r="A34" s="77" t="s">
        <v>185</v>
      </c>
      <c r="B34" s="69"/>
      <c r="C34" s="70" t="s">
        <v>148</v>
      </c>
      <c r="D34" s="71" t="s">
        <v>149</v>
      </c>
      <c r="E34" s="72" t="s">
        <v>150</v>
      </c>
      <c r="F34" s="73">
        <v>14.39</v>
      </c>
      <c r="G34" s="73"/>
      <c r="H34" s="73"/>
      <c r="I34" s="73"/>
      <c r="J34" s="73"/>
      <c r="K34" s="73"/>
      <c r="L34" s="73"/>
      <c r="M34" s="73"/>
      <c r="N34" s="73"/>
      <c r="O34" s="73"/>
      <c r="P34" s="73">
        <v>11.99</v>
      </c>
      <c r="Q34" s="74"/>
      <c r="R34" s="73"/>
      <c r="S34" s="73"/>
      <c r="T34" s="73"/>
      <c r="U34" s="73"/>
      <c r="V34" s="73"/>
      <c r="W34" s="74"/>
      <c r="X34" s="73">
        <v>2.4</v>
      </c>
      <c r="Y34" s="108">
        <v>348795932</v>
      </c>
    </row>
    <row r="35" spans="1:25" s="77" customFormat="1" ht="15" customHeight="1" x14ac:dyDescent="0.15">
      <c r="A35" s="77" t="s">
        <v>185</v>
      </c>
      <c r="B35" s="69"/>
      <c r="C35" s="70" t="s">
        <v>156</v>
      </c>
      <c r="D35" s="71" t="s">
        <v>338</v>
      </c>
      <c r="E35" s="72" t="s">
        <v>339</v>
      </c>
      <c r="F35" s="73">
        <v>1750</v>
      </c>
      <c r="G35" s="73"/>
      <c r="H35" s="73"/>
      <c r="I35" s="73"/>
      <c r="J35" s="73"/>
      <c r="K35" s="73"/>
      <c r="L35" s="73"/>
      <c r="M35" s="73"/>
      <c r="N35" s="73">
        <v>1750</v>
      </c>
      <c r="O35" s="73"/>
      <c r="P35" s="73"/>
      <c r="Q35" s="76"/>
      <c r="R35" s="73"/>
      <c r="S35" s="73"/>
      <c r="T35" s="73"/>
      <c r="U35" s="78"/>
      <c r="V35" s="73"/>
      <c r="W35" s="76"/>
      <c r="X35" s="78"/>
      <c r="Y35" s="112" t="s">
        <v>327</v>
      </c>
    </row>
    <row r="36" spans="1:25" s="77" customFormat="1" ht="15" customHeight="1" x14ac:dyDescent="0.15">
      <c r="A36" s="77" t="s">
        <v>185</v>
      </c>
      <c r="B36" s="69"/>
      <c r="C36" s="70" t="s">
        <v>171</v>
      </c>
      <c r="D36" s="71" t="s">
        <v>340</v>
      </c>
      <c r="E36" s="72" t="s">
        <v>341</v>
      </c>
      <c r="F36" s="73">
        <v>264</v>
      </c>
      <c r="G36" s="73"/>
      <c r="H36" s="73"/>
      <c r="I36" s="73"/>
      <c r="J36" s="73"/>
      <c r="K36" s="73"/>
      <c r="L36" s="73"/>
      <c r="M36" s="73"/>
      <c r="N36" s="73"/>
      <c r="O36" s="73">
        <v>264</v>
      </c>
      <c r="P36" s="73"/>
      <c r="Q36" s="76"/>
      <c r="R36" s="73"/>
      <c r="S36" s="73"/>
      <c r="T36" s="73"/>
      <c r="U36" s="78"/>
      <c r="V36" s="73"/>
      <c r="W36" s="76"/>
      <c r="X36" s="78"/>
      <c r="Y36" s="112" t="s">
        <v>327</v>
      </c>
    </row>
    <row r="37" spans="1:25" s="77" customFormat="1" ht="15" customHeight="1" x14ac:dyDescent="0.15">
      <c r="A37" s="77" t="s">
        <v>185</v>
      </c>
      <c r="B37" s="69"/>
      <c r="C37" s="70" t="s">
        <v>171</v>
      </c>
      <c r="D37" s="71" t="s">
        <v>172</v>
      </c>
      <c r="E37" s="72" t="s">
        <v>173</v>
      </c>
      <c r="F37" s="73">
        <v>24.98</v>
      </c>
      <c r="G37" s="73"/>
      <c r="H37" s="73"/>
      <c r="I37" s="73"/>
      <c r="J37" s="73"/>
      <c r="K37" s="73"/>
      <c r="L37" s="73"/>
      <c r="M37" s="73"/>
      <c r="N37" s="73"/>
      <c r="O37" s="73">
        <v>20.82</v>
      </c>
      <c r="P37" s="73"/>
      <c r="Q37" s="76"/>
      <c r="R37" s="73"/>
      <c r="S37" s="73"/>
      <c r="T37" s="73"/>
      <c r="U37" s="78"/>
      <c r="V37" s="73"/>
      <c r="W37" s="76"/>
      <c r="X37" s="78">
        <v>4.16</v>
      </c>
      <c r="Y37" s="112">
        <v>190023639</v>
      </c>
    </row>
    <row r="38" spans="1:25" s="77" customFormat="1" ht="15" customHeight="1" x14ac:dyDescent="0.15">
      <c r="A38" s="77" t="s">
        <v>185</v>
      </c>
      <c r="B38" s="69"/>
      <c r="C38" s="70" t="s">
        <v>156</v>
      </c>
      <c r="D38" s="71" t="s">
        <v>160</v>
      </c>
      <c r="E38" s="72" t="s">
        <v>161</v>
      </c>
      <c r="F38" s="73">
        <v>61.25</v>
      </c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6"/>
      <c r="R38" s="73"/>
      <c r="S38" s="73"/>
      <c r="T38" s="73">
        <v>51.04</v>
      </c>
      <c r="U38" s="78"/>
      <c r="V38" s="73"/>
      <c r="W38" s="76"/>
      <c r="X38" s="78">
        <v>10.210000000000001</v>
      </c>
      <c r="Y38" s="112">
        <v>644325448</v>
      </c>
    </row>
    <row r="39" spans="1:25" s="77" customFormat="1" ht="15" customHeight="1" x14ac:dyDescent="0.15">
      <c r="A39" s="77" t="s">
        <v>185</v>
      </c>
      <c r="B39" s="69"/>
      <c r="C39" s="70" t="s">
        <v>156</v>
      </c>
      <c r="D39" s="71" t="s">
        <v>189</v>
      </c>
      <c r="E39" s="72" t="s">
        <v>190</v>
      </c>
      <c r="F39" s="73">
        <v>648</v>
      </c>
      <c r="G39" s="73">
        <v>540</v>
      </c>
      <c r="H39" s="73"/>
      <c r="I39" s="73"/>
      <c r="J39" s="73"/>
      <c r="K39" s="73"/>
      <c r="L39" s="73"/>
      <c r="M39" s="73"/>
      <c r="N39" s="73"/>
      <c r="O39" s="73"/>
      <c r="P39" s="73"/>
      <c r="Q39" s="76"/>
      <c r="R39" s="73"/>
      <c r="S39" s="73"/>
      <c r="T39" s="73"/>
      <c r="U39" s="78"/>
      <c r="V39" s="73"/>
      <c r="W39" s="76"/>
      <c r="X39" s="78">
        <v>108</v>
      </c>
      <c r="Y39" s="112">
        <v>987521085</v>
      </c>
    </row>
    <row r="40" spans="1:25" s="77" customFormat="1" ht="15" customHeight="1" x14ac:dyDescent="0.15">
      <c r="A40" s="77" t="s">
        <v>185</v>
      </c>
      <c r="B40" s="69"/>
      <c r="C40" s="70" t="s">
        <v>156</v>
      </c>
      <c r="D40" s="71" t="s">
        <v>329</v>
      </c>
      <c r="E40" s="72" t="s">
        <v>13</v>
      </c>
      <c r="F40" s="73">
        <v>43.04</v>
      </c>
      <c r="G40" s="73"/>
      <c r="H40" s="73"/>
      <c r="I40" s="73"/>
      <c r="J40" s="73">
        <v>43.04</v>
      </c>
      <c r="K40" s="73"/>
      <c r="L40" s="73"/>
      <c r="M40" s="73"/>
      <c r="N40" s="73"/>
      <c r="O40" s="73"/>
      <c r="P40" s="73"/>
      <c r="Q40" s="76"/>
      <c r="R40" s="73"/>
      <c r="S40" s="73"/>
      <c r="T40" s="73"/>
      <c r="U40" s="78"/>
      <c r="V40" s="73"/>
      <c r="W40" s="76"/>
      <c r="X40" s="78"/>
      <c r="Y40" s="112" t="s">
        <v>327</v>
      </c>
    </row>
    <row r="41" spans="1:25" s="77" customFormat="1" ht="15" customHeight="1" x14ac:dyDescent="0.15">
      <c r="A41" s="77" t="s">
        <v>185</v>
      </c>
      <c r="B41" s="69"/>
      <c r="C41" s="70" t="s">
        <v>156</v>
      </c>
      <c r="D41" s="71" t="s">
        <v>192</v>
      </c>
      <c r="E41" s="72" t="s">
        <v>193</v>
      </c>
      <c r="F41" s="73">
        <v>180</v>
      </c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6"/>
      <c r="R41" s="73"/>
      <c r="S41" s="73"/>
      <c r="T41" s="73"/>
      <c r="U41" s="78">
        <v>150</v>
      </c>
      <c r="V41" s="73"/>
      <c r="W41" s="76"/>
      <c r="X41" s="78">
        <v>30</v>
      </c>
      <c r="Y41" s="112">
        <v>224424535</v>
      </c>
    </row>
    <row r="42" spans="1:25" s="77" customFormat="1" ht="15" customHeight="1" x14ac:dyDescent="0.15">
      <c r="A42" s="77" t="s">
        <v>185</v>
      </c>
      <c r="B42" s="69"/>
      <c r="C42" s="70" t="s">
        <v>156</v>
      </c>
      <c r="D42" s="71" t="s">
        <v>342</v>
      </c>
      <c r="E42" s="72" t="s">
        <v>343</v>
      </c>
      <c r="F42" s="73">
        <v>292.08</v>
      </c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6"/>
      <c r="R42" s="73"/>
      <c r="S42" s="73"/>
      <c r="T42" s="73"/>
      <c r="U42" s="78">
        <v>292.08</v>
      </c>
      <c r="V42" s="73"/>
      <c r="W42" s="76"/>
      <c r="X42" s="78"/>
      <c r="Y42" s="112" t="s">
        <v>327</v>
      </c>
    </row>
    <row r="43" spans="1:25" s="77" customFormat="1" ht="15" customHeight="1" x14ac:dyDescent="0.15">
      <c r="A43" s="77" t="s">
        <v>185</v>
      </c>
      <c r="B43" s="69"/>
      <c r="C43" s="70" t="s">
        <v>156</v>
      </c>
      <c r="D43" s="71" t="s">
        <v>195</v>
      </c>
      <c r="E43" s="72" t="s">
        <v>196</v>
      </c>
      <c r="F43" s="73">
        <v>14.4</v>
      </c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6"/>
      <c r="R43" s="73"/>
      <c r="S43" s="73"/>
      <c r="T43" s="73"/>
      <c r="U43" s="78"/>
      <c r="V43" s="73"/>
      <c r="W43" s="76">
        <v>12</v>
      </c>
      <c r="X43" s="78">
        <v>2.4</v>
      </c>
      <c r="Y43" s="112">
        <v>926762203</v>
      </c>
    </row>
    <row r="44" spans="1:25" s="77" customFormat="1" ht="15" customHeight="1" x14ac:dyDescent="0.15">
      <c r="A44" s="77" t="s">
        <v>185</v>
      </c>
      <c r="B44" s="69"/>
      <c r="C44" s="70" t="s">
        <v>171</v>
      </c>
      <c r="D44" s="71" t="s">
        <v>344</v>
      </c>
      <c r="E44" s="72" t="s">
        <v>182</v>
      </c>
      <c r="F44" s="73">
        <v>18.75</v>
      </c>
      <c r="G44" s="73"/>
      <c r="H44" s="73">
        <v>18.75</v>
      </c>
      <c r="I44" s="73"/>
      <c r="J44" s="73"/>
      <c r="K44" s="73"/>
      <c r="L44" s="73"/>
      <c r="M44" s="73"/>
      <c r="N44" s="73"/>
      <c r="O44" s="73"/>
      <c r="P44" s="73"/>
      <c r="Q44" s="76"/>
      <c r="R44" s="73"/>
      <c r="S44" s="73"/>
      <c r="T44" s="73"/>
      <c r="U44" s="78"/>
      <c r="V44" s="73"/>
      <c r="W44" s="76"/>
      <c r="X44" s="78"/>
      <c r="Y44" s="112" t="s">
        <v>327</v>
      </c>
    </row>
    <row r="45" spans="1:25" s="77" customFormat="1" ht="15" customHeight="1" x14ac:dyDescent="0.15">
      <c r="A45" s="77" t="s">
        <v>185</v>
      </c>
      <c r="B45" s="69"/>
      <c r="C45" s="70">
        <v>1142</v>
      </c>
      <c r="D45" s="71" t="s">
        <v>198</v>
      </c>
      <c r="E45" s="72" t="s">
        <v>13</v>
      </c>
      <c r="F45" s="73">
        <v>16.989999999999998</v>
      </c>
      <c r="G45" s="73"/>
      <c r="H45" s="73"/>
      <c r="I45" s="73"/>
      <c r="J45" s="73"/>
      <c r="K45" s="73"/>
      <c r="L45" s="73"/>
      <c r="M45" s="73"/>
      <c r="N45" s="73">
        <v>14.16</v>
      </c>
      <c r="O45" s="73"/>
      <c r="P45" s="73"/>
      <c r="Q45" s="98"/>
      <c r="R45" s="73"/>
      <c r="S45" s="73"/>
      <c r="T45" s="73"/>
      <c r="U45" s="78"/>
      <c r="V45" s="73"/>
      <c r="W45" s="98"/>
      <c r="X45" s="76">
        <v>2.83</v>
      </c>
      <c r="Y45" s="112">
        <v>296589429</v>
      </c>
    </row>
    <row r="46" spans="1:25" s="77" customFormat="1" ht="15" customHeight="1" x14ac:dyDescent="0.15">
      <c r="A46" s="77" t="s">
        <v>185</v>
      </c>
      <c r="B46" s="69"/>
      <c r="C46" s="70" t="s">
        <v>156</v>
      </c>
      <c r="D46" s="71" t="s">
        <v>329</v>
      </c>
      <c r="E46" s="72" t="s">
        <v>345</v>
      </c>
      <c r="F46" s="73">
        <v>1037.98</v>
      </c>
      <c r="G46" s="73"/>
      <c r="H46" s="73"/>
      <c r="I46" s="73">
        <v>1037.98</v>
      </c>
      <c r="J46" s="73"/>
      <c r="K46" s="73"/>
      <c r="L46" s="73"/>
      <c r="M46" s="73"/>
      <c r="N46" s="73"/>
      <c r="O46" s="73"/>
      <c r="P46" s="73"/>
      <c r="Q46" s="76"/>
      <c r="R46" s="73"/>
      <c r="S46" s="73"/>
      <c r="T46" s="73"/>
      <c r="U46" s="78"/>
      <c r="V46" s="73"/>
      <c r="W46" s="76"/>
      <c r="X46" s="78"/>
      <c r="Y46" s="112"/>
    </row>
    <row r="47" spans="1:25" s="77" customFormat="1" ht="15" customHeight="1" x14ac:dyDescent="0.15">
      <c r="A47" s="77" t="s">
        <v>185</v>
      </c>
      <c r="B47" s="69"/>
      <c r="C47" s="70" t="s">
        <v>156</v>
      </c>
      <c r="D47" s="71" t="s">
        <v>335</v>
      </c>
      <c r="E47" s="72" t="s">
        <v>346</v>
      </c>
      <c r="F47" s="73">
        <v>64.12</v>
      </c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7">
        <v>64.12</v>
      </c>
      <c r="R47" s="73"/>
      <c r="S47" s="73"/>
      <c r="T47" s="73"/>
      <c r="U47" s="78"/>
      <c r="V47" s="73"/>
      <c r="X47" s="78"/>
      <c r="Y47" s="109"/>
    </row>
    <row r="48" spans="1:25" s="77" customFormat="1" ht="15" customHeight="1" x14ac:dyDescent="0.15">
      <c r="A48" s="77" t="s">
        <v>347</v>
      </c>
      <c r="B48" s="69"/>
      <c r="C48" s="70" t="s">
        <v>171</v>
      </c>
      <c r="D48" s="71" t="s">
        <v>344</v>
      </c>
      <c r="E48" s="72" t="s">
        <v>182</v>
      </c>
      <c r="F48" s="73">
        <v>15.3</v>
      </c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6"/>
      <c r="R48" s="73"/>
      <c r="S48" s="73"/>
      <c r="T48" s="73"/>
      <c r="U48" s="78"/>
      <c r="V48" s="73"/>
      <c r="W48" s="76"/>
      <c r="X48" s="78"/>
      <c r="Y48" s="112"/>
    </row>
    <row r="49" spans="1:25" s="77" customFormat="1" ht="15" customHeight="1" x14ac:dyDescent="0.15">
      <c r="A49" s="77" t="s">
        <v>348</v>
      </c>
      <c r="B49" s="69"/>
      <c r="C49" s="70" t="s">
        <v>156</v>
      </c>
      <c r="D49" s="71" t="s">
        <v>325</v>
      </c>
      <c r="E49" s="72" t="s">
        <v>326</v>
      </c>
      <c r="F49" s="73">
        <v>51.66</v>
      </c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6"/>
      <c r="R49" s="73">
        <v>51.66</v>
      </c>
      <c r="S49" s="73"/>
      <c r="T49" s="73"/>
      <c r="U49" s="78"/>
      <c r="V49" s="73"/>
      <c r="W49" s="76"/>
      <c r="X49" s="78"/>
      <c r="Y49" s="112"/>
    </row>
    <row r="50" spans="1:25" s="77" customFormat="1" ht="15" customHeight="1" x14ac:dyDescent="0.15">
      <c r="A50" s="77" t="s">
        <v>348</v>
      </c>
      <c r="B50" s="69"/>
      <c r="C50" s="70" t="s">
        <v>171</v>
      </c>
      <c r="D50" s="71" t="s">
        <v>149</v>
      </c>
      <c r="E50" s="72" t="s">
        <v>349</v>
      </c>
      <c r="F50" s="73">
        <v>14.39</v>
      </c>
      <c r="G50" s="73"/>
      <c r="H50" s="73"/>
      <c r="I50" s="73"/>
      <c r="J50" s="73"/>
      <c r="K50" s="73"/>
      <c r="L50" s="73"/>
      <c r="M50" s="73"/>
      <c r="N50" s="73"/>
      <c r="O50" s="73"/>
      <c r="P50" s="73">
        <v>11.99</v>
      </c>
      <c r="Q50" s="76"/>
      <c r="R50" s="73"/>
      <c r="S50" s="73"/>
      <c r="T50" s="73"/>
      <c r="U50" s="78"/>
      <c r="V50" s="73"/>
      <c r="W50" s="76"/>
      <c r="X50" s="78">
        <v>2.4</v>
      </c>
      <c r="Y50" s="108">
        <v>348795932</v>
      </c>
    </row>
    <row r="51" spans="1:25" s="77" customFormat="1" ht="15" customHeight="1" x14ac:dyDescent="0.15">
      <c r="A51" s="77" t="s">
        <v>348</v>
      </c>
      <c r="B51" s="69"/>
      <c r="C51" s="70" t="s">
        <v>156</v>
      </c>
      <c r="D51" s="71" t="s">
        <v>160</v>
      </c>
      <c r="E51" s="72" t="s">
        <v>161</v>
      </c>
      <c r="F51" s="73">
        <v>86.16</v>
      </c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6"/>
      <c r="R51" s="73"/>
      <c r="S51" s="73"/>
      <c r="T51" s="73">
        <v>71.8</v>
      </c>
      <c r="U51" s="78"/>
      <c r="V51" s="73"/>
      <c r="W51" s="76"/>
      <c r="X51" s="78">
        <v>14.36</v>
      </c>
      <c r="Y51" s="112">
        <v>644325448</v>
      </c>
    </row>
    <row r="52" spans="1:25" s="77" customFormat="1" ht="15" customHeight="1" x14ac:dyDescent="0.15">
      <c r="A52" s="77" t="s">
        <v>348</v>
      </c>
      <c r="B52" s="69"/>
      <c r="C52" s="70" t="s">
        <v>156</v>
      </c>
      <c r="D52" s="71" t="s">
        <v>350</v>
      </c>
      <c r="E52" s="72" t="s">
        <v>343</v>
      </c>
      <c r="F52" s="73">
        <v>42</v>
      </c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6"/>
      <c r="R52" s="73"/>
      <c r="S52" s="73"/>
      <c r="T52" s="73"/>
      <c r="U52" s="78"/>
      <c r="V52" s="73">
        <v>35</v>
      </c>
      <c r="W52" s="76"/>
      <c r="X52" s="78">
        <v>7</v>
      </c>
      <c r="Y52" s="112">
        <v>899727928</v>
      </c>
    </row>
    <row r="53" spans="1:25" s="77" customFormat="1" ht="15" customHeight="1" x14ac:dyDescent="0.15">
      <c r="A53" s="77" t="s">
        <v>348</v>
      </c>
      <c r="B53" s="69"/>
      <c r="C53" s="70" t="s">
        <v>156</v>
      </c>
      <c r="D53" s="71" t="s">
        <v>351</v>
      </c>
      <c r="E53" s="72" t="s">
        <v>343</v>
      </c>
      <c r="F53" s="73">
        <v>144</v>
      </c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6"/>
      <c r="R53" s="73"/>
      <c r="S53" s="73"/>
      <c r="T53" s="73"/>
      <c r="U53" s="78"/>
      <c r="V53" s="73">
        <v>144</v>
      </c>
      <c r="W53" s="76"/>
      <c r="X53" s="78"/>
      <c r="Y53" s="112"/>
    </row>
    <row r="54" spans="1:25" s="77" customFormat="1" ht="15" customHeight="1" x14ac:dyDescent="0.15">
      <c r="A54" s="77" t="s">
        <v>348</v>
      </c>
      <c r="B54" s="69"/>
      <c r="C54" s="70">
        <v>1143</v>
      </c>
      <c r="D54" s="71" t="s">
        <v>352</v>
      </c>
      <c r="E54" s="72" t="s">
        <v>353</v>
      </c>
      <c r="F54" s="73">
        <v>170</v>
      </c>
      <c r="G54" s="73"/>
      <c r="H54" s="73">
        <v>170</v>
      </c>
      <c r="I54" s="73"/>
      <c r="J54" s="73"/>
      <c r="K54" s="73"/>
      <c r="L54" s="73"/>
      <c r="M54" s="73"/>
      <c r="N54" s="73"/>
      <c r="O54" s="73"/>
      <c r="P54" s="73"/>
      <c r="Q54" s="76"/>
      <c r="R54" s="73"/>
      <c r="S54" s="73"/>
      <c r="T54" s="73"/>
      <c r="U54" s="78"/>
      <c r="V54" s="73"/>
      <c r="W54" s="76"/>
      <c r="X54" s="78"/>
      <c r="Y54" s="112"/>
    </row>
    <row r="55" spans="1:25" s="77" customFormat="1" ht="15" customHeight="1" x14ac:dyDescent="0.15">
      <c r="A55" s="77" t="s">
        <v>348</v>
      </c>
      <c r="B55" s="69"/>
      <c r="C55" s="70" t="s">
        <v>156</v>
      </c>
      <c r="D55" s="71" t="s">
        <v>354</v>
      </c>
      <c r="E55" s="72" t="s">
        <v>345</v>
      </c>
      <c r="F55" s="73">
        <v>838.1</v>
      </c>
      <c r="G55" s="73"/>
      <c r="H55" s="73"/>
      <c r="I55" s="73">
        <v>838.1</v>
      </c>
      <c r="J55" s="73"/>
      <c r="K55" s="73"/>
      <c r="L55" s="73"/>
      <c r="M55" s="73"/>
      <c r="N55" s="73"/>
      <c r="O55" s="73"/>
      <c r="P55" s="73"/>
      <c r="Q55" s="76"/>
      <c r="R55" s="73"/>
      <c r="S55" s="73"/>
      <c r="T55" s="73"/>
      <c r="U55" s="78"/>
      <c r="V55" s="73"/>
      <c r="W55" s="76"/>
      <c r="X55" s="78"/>
      <c r="Y55" s="112"/>
    </row>
    <row r="56" spans="1:25" s="77" customFormat="1" ht="15" customHeight="1" x14ac:dyDescent="0.15">
      <c r="A56" s="77" t="s">
        <v>348</v>
      </c>
      <c r="B56" s="69"/>
      <c r="C56" s="70" t="s">
        <v>156</v>
      </c>
      <c r="D56" s="71" t="s">
        <v>355</v>
      </c>
      <c r="E56" s="72" t="s">
        <v>115</v>
      </c>
      <c r="F56" s="73">
        <v>350</v>
      </c>
      <c r="G56" s="73"/>
      <c r="H56" s="73"/>
      <c r="I56" s="73"/>
      <c r="J56" s="73"/>
      <c r="K56" s="73"/>
      <c r="L56" s="73"/>
      <c r="M56" s="73"/>
      <c r="N56" s="73"/>
      <c r="O56" s="73">
        <v>350</v>
      </c>
      <c r="P56" s="73"/>
      <c r="Q56" s="76"/>
      <c r="R56" s="73"/>
      <c r="S56" s="73"/>
      <c r="T56" s="73"/>
      <c r="U56" s="78"/>
      <c r="V56" s="73"/>
      <c r="W56" s="76"/>
      <c r="X56" s="78"/>
      <c r="Y56" s="112"/>
    </row>
    <row r="57" spans="1:25" s="77" customFormat="1" ht="15" customHeight="1" x14ac:dyDescent="0.15">
      <c r="A57" s="77" t="s">
        <v>356</v>
      </c>
      <c r="B57" s="69"/>
      <c r="C57" s="70" t="s">
        <v>171</v>
      </c>
      <c r="D57" s="71" t="s">
        <v>149</v>
      </c>
      <c r="E57" s="72" t="s">
        <v>349</v>
      </c>
      <c r="F57" s="73">
        <v>14.39</v>
      </c>
      <c r="G57" s="73"/>
      <c r="H57" s="73"/>
      <c r="I57" s="73"/>
      <c r="J57" s="73"/>
      <c r="K57" s="73"/>
      <c r="L57" s="73"/>
      <c r="M57" s="73"/>
      <c r="N57" s="73"/>
      <c r="O57" s="73"/>
      <c r="P57" s="73">
        <v>11.99</v>
      </c>
      <c r="Q57" s="76"/>
      <c r="R57" s="73"/>
      <c r="S57" s="73"/>
      <c r="T57" s="73"/>
      <c r="U57" s="78"/>
      <c r="V57" s="73"/>
      <c r="W57" s="76"/>
      <c r="X57" s="78">
        <v>2.4</v>
      </c>
      <c r="Y57" s="112">
        <v>348795932</v>
      </c>
    </row>
    <row r="58" spans="1:25" s="77" customFormat="1" ht="15" customHeight="1" x14ac:dyDescent="0.15">
      <c r="A58" s="77" t="s">
        <v>356</v>
      </c>
      <c r="B58" s="69"/>
      <c r="C58" s="70" t="s">
        <v>156</v>
      </c>
      <c r="D58" s="71" t="s">
        <v>335</v>
      </c>
      <c r="E58" s="72" t="s">
        <v>346</v>
      </c>
      <c r="F58" s="73">
        <v>20.32</v>
      </c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6">
        <v>20.32</v>
      </c>
      <c r="R58" s="73"/>
      <c r="S58" s="73"/>
      <c r="T58" s="73"/>
      <c r="U58" s="78"/>
      <c r="V58" s="73"/>
      <c r="W58" s="76"/>
      <c r="X58" s="78"/>
      <c r="Y58" s="112"/>
    </row>
    <row r="59" spans="1:25" s="77" customFormat="1" ht="15" customHeight="1" x14ac:dyDescent="0.15">
      <c r="A59" s="77" t="s">
        <v>356</v>
      </c>
      <c r="B59" s="69"/>
      <c r="C59" s="70" t="s">
        <v>156</v>
      </c>
      <c r="D59" s="71" t="s">
        <v>354</v>
      </c>
      <c r="E59" s="72" t="s">
        <v>345</v>
      </c>
      <c r="F59" s="73">
        <v>838.1</v>
      </c>
      <c r="G59" s="73"/>
      <c r="H59" s="73"/>
      <c r="I59" s="73">
        <v>838.1</v>
      </c>
      <c r="J59" s="73"/>
      <c r="K59" s="73"/>
      <c r="L59" s="73"/>
      <c r="M59" s="73"/>
      <c r="N59" s="73"/>
      <c r="O59" s="73"/>
      <c r="P59" s="73"/>
      <c r="Q59" s="76"/>
      <c r="R59" s="73"/>
      <c r="S59" s="73"/>
      <c r="T59" s="73"/>
      <c r="U59" s="78"/>
      <c r="V59" s="73"/>
      <c r="W59" s="76"/>
      <c r="X59" s="78"/>
      <c r="Y59" s="112"/>
    </row>
    <row r="60" spans="1:25" s="77" customFormat="1" ht="15" customHeight="1" x14ac:dyDescent="0.15">
      <c r="A60" s="196" t="s">
        <v>357</v>
      </c>
      <c r="B60" s="69"/>
      <c r="C60" s="197" t="s">
        <v>156</v>
      </c>
      <c r="D60" s="198" t="s">
        <v>354</v>
      </c>
      <c r="E60" s="199" t="s">
        <v>13</v>
      </c>
      <c r="F60" s="73">
        <v>52</v>
      </c>
      <c r="G60" s="73"/>
      <c r="H60" s="73"/>
      <c r="I60" s="73"/>
      <c r="J60" s="73">
        <v>52</v>
      </c>
      <c r="K60" s="73"/>
      <c r="L60" s="73"/>
      <c r="M60" s="73"/>
      <c r="N60" s="73"/>
      <c r="O60" s="73"/>
      <c r="P60" s="73"/>
      <c r="Q60" s="76"/>
      <c r="R60" s="73"/>
      <c r="S60" s="73"/>
      <c r="T60" s="73"/>
      <c r="U60" s="78"/>
      <c r="V60" s="73"/>
      <c r="W60" s="76"/>
      <c r="X60" s="78"/>
      <c r="Y60" s="112"/>
    </row>
    <row r="61" spans="1:25" s="77" customFormat="1" ht="15" customHeight="1" x14ac:dyDescent="0.15">
      <c r="A61" s="196" t="s">
        <v>357</v>
      </c>
      <c r="B61" s="69"/>
      <c r="C61" s="197" t="s">
        <v>171</v>
      </c>
      <c r="D61" s="198" t="s">
        <v>149</v>
      </c>
      <c r="E61" s="199" t="s">
        <v>349</v>
      </c>
      <c r="F61" s="73">
        <v>14.39</v>
      </c>
      <c r="G61" s="73"/>
      <c r="H61" s="73"/>
      <c r="I61" s="73"/>
      <c r="J61" s="73"/>
      <c r="K61" s="73"/>
      <c r="L61" s="73"/>
      <c r="M61" s="73"/>
      <c r="N61" s="73"/>
      <c r="O61" s="73"/>
      <c r="P61" s="73">
        <v>11.99</v>
      </c>
      <c r="Q61" s="76"/>
      <c r="R61" s="73"/>
      <c r="S61" s="73"/>
      <c r="T61" s="73"/>
      <c r="U61" s="78"/>
      <c r="V61" s="73"/>
      <c r="W61" s="76"/>
      <c r="X61" s="78">
        <v>2.4</v>
      </c>
      <c r="Y61" s="203">
        <v>348795932</v>
      </c>
    </row>
    <row r="62" spans="1:25" s="77" customFormat="1" ht="15" customHeight="1" x14ac:dyDescent="0.15">
      <c r="A62" s="196" t="s">
        <v>357</v>
      </c>
      <c r="B62" s="69"/>
      <c r="C62" s="197" t="s">
        <v>156</v>
      </c>
      <c r="D62" s="198" t="s">
        <v>335</v>
      </c>
      <c r="E62" s="199" t="s">
        <v>346</v>
      </c>
      <c r="F62" s="73">
        <v>20.32</v>
      </c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6">
        <v>20.32</v>
      </c>
      <c r="R62" s="73"/>
      <c r="S62" s="73"/>
      <c r="T62" s="73"/>
      <c r="U62" s="78"/>
      <c r="V62" s="73"/>
      <c r="W62" s="76"/>
      <c r="X62" s="78"/>
      <c r="Y62" s="112"/>
    </row>
    <row r="63" spans="1:25" s="77" customFormat="1" ht="15" customHeight="1" x14ac:dyDescent="0.15">
      <c r="A63" s="196" t="s">
        <v>357</v>
      </c>
      <c r="B63" s="69"/>
      <c r="C63" s="197" t="s">
        <v>156</v>
      </c>
      <c r="D63" s="198" t="s">
        <v>358</v>
      </c>
      <c r="E63" s="199" t="s">
        <v>359</v>
      </c>
      <c r="F63" s="73">
        <v>120</v>
      </c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6">
        <v>120</v>
      </c>
      <c r="R63" s="73"/>
      <c r="S63" s="73"/>
      <c r="T63" s="73"/>
      <c r="U63" s="78"/>
      <c r="V63" s="73"/>
      <c r="W63" s="76"/>
      <c r="X63" s="78"/>
      <c r="Y63" s="112"/>
    </row>
    <row r="64" spans="1:25" s="77" customFormat="1" ht="15" customHeight="1" x14ac:dyDescent="0.15">
      <c r="A64" s="77" t="s">
        <v>357</v>
      </c>
      <c r="B64" s="200"/>
      <c r="C64" s="197" t="s">
        <v>156</v>
      </c>
      <c r="D64" s="198" t="s">
        <v>354</v>
      </c>
      <c r="E64" s="199" t="s">
        <v>360</v>
      </c>
      <c r="F64" s="73">
        <v>838.1</v>
      </c>
      <c r="G64" s="73"/>
      <c r="H64" s="73"/>
      <c r="I64" s="73">
        <v>838.1</v>
      </c>
      <c r="J64" s="73"/>
      <c r="K64" s="73"/>
      <c r="L64" s="73"/>
      <c r="M64" s="73"/>
      <c r="N64" s="73"/>
      <c r="O64" s="73"/>
      <c r="P64" s="73"/>
      <c r="Q64" s="76"/>
      <c r="R64" s="73"/>
      <c r="S64" s="73"/>
      <c r="T64" s="73"/>
      <c r="U64" s="78"/>
      <c r="V64" s="73"/>
      <c r="W64" s="76"/>
      <c r="X64" s="78"/>
      <c r="Y64" s="112"/>
    </row>
    <row r="65" spans="1:25" s="77" customFormat="1" ht="15" customHeight="1" x14ac:dyDescent="0.15">
      <c r="A65" s="77" t="s">
        <v>361</v>
      </c>
      <c r="B65" s="69"/>
      <c r="C65" s="70" t="s">
        <v>171</v>
      </c>
      <c r="D65" s="71" t="s">
        <v>149</v>
      </c>
      <c r="E65" s="72" t="s">
        <v>349</v>
      </c>
      <c r="F65" s="73">
        <v>14.39</v>
      </c>
      <c r="G65" s="73"/>
      <c r="H65" s="73"/>
      <c r="I65" s="73"/>
      <c r="J65" s="73"/>
      <c r="K65" s="73"/>
      <c r="L65" s="73"/>
      <c r="M65" s="73"/>
      <c r="N65" s="73"/>
      <c r="O65" s="73"/>
      <c r="P65" s="73">
        <v>11.99</v>
      </c>
      <c r="Q65" s="76"/>
      <c r="R65" s="73"/>
      <c r="S65" s="73"/>
      <c r="T65" s="73"/>
      <c r="U65" s="78"/>
      <c r="V65" s="73"/>
      <c r="W65" s="76"/>
      <c r="X65" s="78">
        <v>2.4</v>
      </c>
      <c r="Y65" s="112">
        <v>348795932</v>
      </c>
    </row>
    <row r="66" spans="1:25" s="77" customFormat="1" ht="15" customHeight="1" x14ac:dyDescent="0.15">
      <c r="A66" s="77" t="s">
        <v>361</v>
      </c>
      <c r="B66" s="69"/>
      <c r="C66" s="70" t="s">
        <v>156</v>
      </c>
      <c r="D66" s="71" t="s">
        <v>176</v>
      </c>
      <c r="E66" s="72" t="s">
        <v>164</v>
      </c>
      <c r="F66" s="73">
        <v>4912.82</v>
      </c>
      <c r="G66" s="73"/>
      <c r="H66" s="73"/>
      <c r="I66" s="73"/>
      <c r="J66" s="73"/>
      <c r="K66" s="73"/>
      <c r="L66" s="73"/>
      <c r="M66" s="73"/>
      <c r="N66" s="73">
        <v>4094.02</v>
      </c>
      <c r="O66" s="73"/>
      <c r="P66" s="73"/>
      <c r="Q66" s="76"/>
      <c r="R66" s="73"/>
      <c r="S66" s="73"/>
      <c r="T66" s="73"/>
      <c r="U66" s="78"/>
      <c r="V66" s="73"/>
      <c r="W66" s="76"/>
      <c r="X66" s="78">
        <v>818.8</v>
      </c>
      <c r="Y66" s="112">
        <v>275209986</v>
      </c>
    </row>
    <row r="67" spans="1:25" s="77" customFormat="1" ht="15" customHeight="1" x14ac:dyDescent="0.15">
      <c r="A67" s="77" t="s">
        <v>361</v>
      </c>
      <c r="B67" s="69"/>
      <c r="C67" s="70" t="s">
        <v>156</v>
      </c>
      <c r="D67" s="71" t="s">
        <v>328</v>
      </c>
      <c r="E67" s="72" t="s">
        <v>141</v>
      </c>
      <c r="F67" s="73">
        <v>350</v>
      </c>
      <c r="G67" s="73"/>
      <c r="H67" s="73"/>
      <c r="I67" s="73"/>
      <c r="J67" s="73"/>
      <c r="K67" s="73"/>
      <c r="L67" s="73"/>
      <c r="M67" s="73"/>
      <c r="N67" s="73"/>
      <c r="O67" s="73">
        <v>350</v>
      </c>
      <c r="P67" s="73"/>
      <c r="Q67" s="76"/>
      <c r="R67" s="73"/>
      <c r="S67" s="73"/>
      <c r="T67" s="73"/>
      <c r="U67" s="78"/>
      <c r="V67" s="73"/>
      <c r="W67" s="76"/>
      <c r="X67" s="78"/>
      <c r="Y67" s="112"/>
    </row>
    <row r="68" spans="1:25" s="77" customFormat="1" ht="15" customHeight="1" x14ac:dyDescent="0.15">
      <c r="A68" s="77" t="s">
        <v>361</v>
      </c>
      <c r="B68" s="69"/>
      <c r="C68" s="70" t="s">
        <v>156</v>
      </c>
      <c r="D68" s="71" t="s">
        <v>335</v>
      </c>
      <c r="E68" s="72" t="s">
        <v>346</v>
      </c>
      <c r="F68" s="73">
        <v>20.32</v>
      </c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6">
        <v>20.32</v>
      </c>
      <c r="R68" s="73"/>
      <c r="S68" s="73"/>
      <c r="T68" s="73"/>
      <c r="U68" s="78"/>
      <c r="V68" s="73"/>
      <c r="W68" s="76"/>
      <c r="X68" s="78"/>
      <c r="Y68" s="112"/>
    </row>
    <row r="69" spans="1:25" s="77" customFormat="1" ht="15" customHeight="1" x14ac:dyDescent="0.15">
      <c r="A69" s="77" t="s">
        <v>361</v>
      </c>
      <c r="B69" s="69"/>
      <c r="C69" s="70" t="s">
        <v>156</v>
      </c>
      <c r="D69" s="71" t="s">
        <v>362</v>
      </c>
      <c r="E69" s="72" t="s">
        <v>141</v>
      </c>
      <c r="F69" s="73">
        <v>354</v>
      </c>
      <c r="G69" s="73"/>
      <c r="H69" s="73"/>
      <c r="I69" s="73"/>
      <c r="J69" s="73"/>
      <c r="K69" s="73"/>
      <c r="L69" s="73"/>
      <c r="M69" s="73"/>
      <c r="N69" s="73"/>
      <c r="O69" s="73">
        <v>354</v>
      </c>
      <c r="P69" s="73"/>
      <c r="Q69" s="76"/>
      <c r="R69" s="73"/>
      <c r="S69" s="73"/>
      <c r="T69" s="73"/>
      <c r="U69" s="78"/>
      <c r="V69" s="73"/>
      <c r="W69" s="76"/>
      <c r="X69" s="78"/>
      <c r="Y69" s="112"/>
    </row>
    <row r="70" spans="1:25" s="77" customFormat="1" ht="15" customHeight="1" x14ac:dyDescent="0.15">
      <c r="A70" s="77" t="s">
        <v>361</v>
      </c>
      <c r="B70" s="69"/>
      <c r="C70" s="70" t="s">
        <v>156</v>
      </c>
      <c r="D70" s="71" t="s">
        <v>195</v>
      </c>
      <c r="E70" s="72" t="s">
        <v>196</v>
      </c>
      <c r="F70" s="73">
        <v>151.19</v>
      </c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6"/>
      <c r="R70" s="73"/>
      <c r="S70" s="73"/>
      <c r="T70" s="73"/>
      <c r="U70" s="78"/>
      <c r="V70" s="73"/>
      <c r="W70" s="76">
        <v>125.99</v>
      </c>
      <c r="X70" s="78">
        <v>25.2</v>
      </c>
      <c r="Y70" s="112">
        <v>926762203</v>
      </c>
    </row>
    <row r="71" spans="1:25" s="77" customFormat="1" ht="15" customHeight="1" x14ac:dyDescent="0.15">
      <c r="A71" s="77" t="s">
        <v>361</v>
      </c>
      <c r="B71" s="69"/>
      <c r="C71" s="70" t="s">
        <v>171</v>
      </c>
      <c r="D71" s="71" t="s">
        <v>363</v>
      </c>
      <c r="E71" s="72" t="s">
        <v>364</v>
      </c>
      <c r="F71" s="73">
        <v>30.18</v>
      </c>
      <c r="G71" s="73"/>
      <c r="H71" s="73"/>
      <c r="I71" s="73"/>
      <c r="J71" s="73"/>
      <c r="K71" s="73"/>
      <c r="L71" s="73"/>
      <c r="M71" s="73"/>
      <c r="N71" s="73">
        <v>30.18</v>
      </c>
      <c r="O71" s="73"/>
      <c r="P71" s="73"/>
      <c r="Q71" s="76"/>
      <c r="R71" s="73"/>
      <c r="S71" s="73"/>
      <c r="T71" s="73"/>
      <c r="U71" s="78"/>
      <c r="V71" s="73"/>
      <c r="W71" s="76"/>
      <c r="X71" s="78"/>
      <c r="Y71" s="112"/>
    </row>
    <row r="72" spans="1:25" s="77" customFormat="1" ht="15" customHeight="1" x14ac:dyDescent="0.15">
      <c r="A72" s="77" t="s">
        <v>361</v>
      </c>
      <c r="B72" s="69"/>
      <c r="C72" s="70" t="s">
        <v>171</v>
      </c>
      <c r="D72" s="71" t="s">
        <v>365</v>
      </c>
      <c r="E72" s="72" t="s">
        <v>141</v>
      </c>
      <c r="F72" s="73">
        <v>337.03</v>
      </c>
      <c r="G72" s="73"/>
      <c r="H72" s="73"/>
      <c r="I72" s="73"/>
      <c r="J72" s="73"/>
      <c r="K72" s="73"/>
      <c r="L72" s="73"/>
      <c r="M72" s="73"/>
      <c r="N72" s="73"/>
      <c r="O72" s="73">
        <v>337.03</v>
      </c>
      <c r="P72" s="73"/>
      <c r="Q72" s="76"/>
      <c r="R72" s="73"/>
      <c r="S72" s="73"/>
      <c r="T72" s="73"/>
      <c r="U72" s="78"/>
      <c r="V72" s="73"/>
      <c r="W72" s="76"/>
      <c r="X72" s="78"/>
      <c r="Y72" s="112"/>
    </row>
    <row r="73" spans="1:25" s="77" customFormat="1" ht="15" customHeight="1" x14ac:dyDescent="0.15">
      <c r="A73" s="77" t="s">
        <v>361</v>
      </c>
      <c r="B73" s="69"/>
      <c r="C73" s="70" t="s">
        <v>156</v>
      </c>
      <c r="D73" s="71" t="s">
        <v>354</v>
      </c>
      <c r="E73" s="72" t="s">
        <v>345</v>
      </c>
      <c r="F73" s="73">
        <v>825.15</v>
      </c>
      <c r="G73" s="73"/>
      <c r="H73" s="73"/>
      <c r="I73" s="73">
        <v>825.15</v>
      </c>
      <c r="J73" s="73"/>
      <c r="K73" s="73"/>
      <c r="L73" s="73"/>
      <c r="M73" s="73"/>
      <c r="N73" s="73"/>
      <c r="O73" s="73"/>
      <c r="P73" s="73"/>
      <c r="Q73" s="76"/>
      <c r="R73" s="73"/>
      <c r="S73" s="73"/>
      <c r="T73" s="73"/>
      <c r="U73" s="78"/>
      <c r="V73" s="73"/>
      <c r="W73" s="76"/>
      <c r="X73" s="78"/>
      <c r="Y73" s="112"/>
    </row>
    <row r="74" spans="1:25" s="77" customFormat="1" ht="15" customHeight="1" x14ac:dyDescent="0.15">
      <c r="A74" s="77" t="s">
        <v>366</v>
      </c>
      <c r="B74" s="69"/>
      <c r="C74" s="70" t="s">
        <v>156</v>
      </c>
      <c r="D74" s="71" t="s">
        <v>325</v>
      </c>
      <c r="E74" s="72" t="s">
        <v>367</v>
      </c>
      <c r="F74" s="73">
        <v>22.67</v>
      </c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6"/>
      <c r="R74" s="73">
        <v>22.67</v>
      </c>
      <c r="S74" s="73"/>
      <c r="T74" s="73"/>
      <c r="U74" s="78"/>
      <c r="V74" s="73"/>
      <c r="W74" s="76"/>
      <c r="X74" s="78"/>
      <c r="Y74" s="112"/>
    </row>
    <row r="75" spans="1:25" s="77" customFormat="1" ht="15" customHeight="1" x14ac:dyDescent="0.15">
      <c r="A75" s="77" t="s">
        <v>366</v>
      </c>
      <c r="B75" s="69"/>
      <c r="C75" s="70">
        <v>1144</v>
      </c>
      <c r="D75" s="71" t="s">
        <v>368</v>
      </c>
      <c r="E75" s="72" t="s">
        <v>369</v>
      </c>
      <c r="F75" s="73">
        <v>77.64</v>
      </c>
      <c r="G75" s="73"/>
      <c r="H75" s="73">
        <v>77.64</v>
      </c>
      <c r="I75" s="73"/>
      <c r="J75" s="73"/>
      <c r="K75" s="73"/>
      <c r="L75" s="73"/>
      <c r="M75" s="73"/>
      <c r="N75" s="73"/>
      <c r="O75" s="73"/>
      <c r="P75" s="73"/>
      <c r="Q75" s="76"/>
      <c r="R75" s="73"/>
      <c r="S75" s="73"/>
      <c r="T75" s="73"/>
      <c r="U75" s="78"/>
      <c r="V75" s="73"/>
      <c r="W75" s="76"/>
      <c r="X75" s="78"/>
      <c r="Y75" s="112"/>
    </row>
    <row r="76" spans="1:25" s="77" customFormat="1" ht="15" customHeight="1" x14ac:dyDescent="0.15">
      <c r="A76" s="77" t="s">
        <v>366</v>
      </c>
      <c r="B76" s="69"/>
      <c r="C76" s="70" t="s">
        <v>156</v>
      </c>
      <c r="D76" s="71" t="s">
        <v>370</v>
      </c>
      <c r="E76" s="72" t="s">
        <v>371</v>
      </c>
      <c r="F76" s="73">
        <v>108.8</v>
      </c>
      <c r="G76" s="73"/>
      <c r="H76" s="73"/>
      <c r="I76" s="73"/>
      <c r="J76" s="73">
        <v>108.8</v>
      </c>
      <c r="K76" s="73"/>
      <c r="L76" s="73"/>
      <c r="M76" s="73"/>
      <c r="N76" s="73"/>
      <c r="O76" s="73"/>
      <c r="P76" s="73"/>
      <c r="Q76" s="76"/>
      <c r="R76" s="73"/>
      <c r="S76" s="73"/>
      <c r="T76" s="73"/>
      <c r="U76" s="78"/>
      <c r="V76" s="73"/>
      <c r="W76" s="76"/>
      <c r="X76" s="78"/>
      <c r="Y76" s="112"/>
    </row>
    <row r="77" spans="1:25" s="77" customFormat="1" ht="15" customHeight="1" x14ac:dyDescent="0.15">
      <c r="A77" s="77" t="s">
        <v>366</v>
      </c>
      <c r="C77" s="77" t="s">
        <v>156</v>
      </c>
      <c r="D77" s="77" t="s">
        <v>372</v>
      </c>
      <c r="E77" s="77" t="s">
        <v>373</v>
      </c>
      <c r="F77" s="77">
        <v>458.52</v>
      </c>
      <c r="H77" s="73"/>
      <c r="I77" s="73"/>
      <c r="J77" s="73"/>
      <c r="K77" s="73"/>
      <c r="L77" s="73"/>
      <c r="M77" s="73"/>
      <c r="N77" s="73">
        <v>382.1</v>
      </c>
      <c r="O77" s="73"/>
      <c r="P77" s="73"/>
      <c r="Q77" s="76"/>
      <c r="R77" s="73"/>
      <c r="S77" s="73"/>
      <c r="T77" s="73"/>
      <c r="U77" s="78"/>
      <c r="V77" s="73"/>
      <c r="W77" s="76"/>
      <c r="X77" s="78">
        <v>76.41</v>
      </c>
      <c r="Y77" s="112">
        <v>395189405</v>
      </c>
    </row>
    <row r="78" spans="1:25" s="77" customFormat="1" ht="15" customHeight="1" x14ac:dyDescent="0.15">
      <c r="A78" s="77" t="s">
        <v>366</v>
      </c>
      <c r="B78" s="69"/>
      <c r="C78" s="70" t="s">
        <v>156</v>
      </c>
      <c r="D78" s="71" t="s">
        <v>374</v>
      </c>
      <c r="E78" s="72" t="s">
        <v>375</v>
      </c>
      <c r="F78" s="73"/>
      <c r="G78" s="73"/>
      <c r="H78" s="73"/>
      <c r="I78" s="73"/>
      <c r="J78" s="73"/>
      <c r="K78" s="73">
        <v>150</v>
      </c>
      <c r="L78" s="73"/>
      <c r="M78" s="73"/>
      <c r="N78" s="73"/>
      <c r="O78" s="73"/>
      <c r="P78" s="73"/>
      <c r="Q78" s="76"/>
      <c r="R78" s="73"/>
      <c r="S78" s="73"/>
      <c r="T78" s="73"/>
      <c r="U78" s="78"/>
      <c r="V78" s="73"/>
      <c r="W78" s="76"/>
      <c r="X78" s="78"/>
      <c r="Y78" s="112"/>
    </row>
    <row r="79" spans="1:25" s="77" customFormat="1" ht="15" customHeight="1" x14ac:dyDescent="0.15">
      <c r="A79" s="77" t="s">
        <v>366</v>
      </c>
      <c r="B79" s="69"/>
      <c r="C79" s="70" t="s">
        <v>156</v>
      </c>
      <c r="D79" s="71" t="s">
        <v>354</v>
      </c>
      <c r="E79" s="72" t="s">
        <v>345</v>
      </c>
      <c r="F79" s="73">
        <v>825.15</v>
      </c>
      <c r="G79" s="73"/>
      <c r="H79" s="73"/>
      <c r="I79" s="73">
        <v>825.15</v>
      </c>
      <c r="J79" s="73"/>
      <c r="K79" s="73"/>
      <c r="L79" s="73"/>
      <c r="M79" s="73"/>
      <c r="N79" s="73"/>
      <c r="O79" s="73"/>
      <c r="P79" s="73"/>
      <c r="Q79" s="76"/>
      <c r="R79" s="73"/>
      <c r="S79" s="73"/>
      <c r="T79" s="73"/>
      <c r="U79" s="78"/>
      <c r="V79" s="73"/>
      <c r="W79" s="76"/>
      <c r="X79" s="78"/>
      <c r="Y79" s="112"/>
    </row>
    <row r="80" spans="1:25" s="77" customFormat="1" ht="15" customHeight="1" x14ac:dyDescent="0.15">
      <c r="A80" s="77" t="s">
        <v>366</v>
      </c>
      <c r="B80" s="69"/>
      <c r="C80" s="70" t="s">
        <v>156</v>
      </c>
      <c r="D80" s="71" t="s">
        <v>335</v>
      </c>
      <c r="E80" s="72" t="s">
        <v>346</v>
      </c>
      <c r="F80" s="73">
        <v>20.32</v>
      </c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6">
        <v>20.32</v>
      </c>
      <c r="R80" s="73"/>
      <c r="S80" s="73"/>
      <c r="T80" s="73"/>
      <c r="U80" s="78"/>
      <c r="V80" s="73"/>
      <c r="W80" s="76"/>
      <c r="X80" s="78"/>
      <c r="Y80" s="112"/>
    </row>
    <row r="81" spans="1:256" s="77" customFormat="1" ht="15" customHeight="1" x14ac:dyDescent="0.15">
      <c r="A81" s="77" t="s">
        <v>366</v>
      </c>
      <c r="B81" s="69"/>
      <c r="C81" s="70" t="s">
        <v>156</v>
      </c>
      <c r="D81" s="71" t="s">
        <v>376</v>
      </c>
      <c r="E81" s="72" t="s">
        <v>17</v>
      </c>
      <c r="F81" s="73">
        <v>360</v>
      </c>
      <c r="G81" s="73">
        <v>288</v>
      </c>
      <c r="H81" s="73"/>
      <c r="I81" s="73"/>
      <c r="J81" s="73"/>
      <c r="K81" s="73"/>
      <c r="L81" s="73"/>
      <c r="M81" s="73"/>
      <c r="N81" s="73"/>
      <c r="O81" s="73"/>
      <c r="P81" s="73"/>
      <c r="Q81" s="76"/>
      <c r="R81" s="73"/>
      <c r="S81" s="73"/>
      <c r="T81" s="73"/>
      <c r="U81" s="78"/>
      <c r="V81" s="73"/>
      <c r="W81" s="76"/>
      <c r="X81" s="78">
        <v>72</v>
      </c>
      <c r="Y81" s="112"/>
    </row>
    <row r="82" spans="1:256" s="89" customFormat="1" ht="15" customHeight="1" x14ac:dyDescent="0.15">
      <c r="B82" s="84"/>
      <c r="C82" s="85"/>
      <c r="D82" s="86"/>
      <c r="E82" s="87">
        <f>SUM(E5:E76)</f>
        <v>0</v>
      </c>
      <c r="F82" s="87">
        <f>SUM(F5:F76)</f>
        <v>38231.21</v>
      </c>
      <c r="G82" s="87">
        <f>SUM(G5:G76)</f>
        <v>540</v>
      </c>
      <c r="H82" s="87">
        <f>SUM(H5:H77)</f>
        <v>315.93</v>
      </c>
      <c r="I82" s="87">
        <f>SUM(I5:I77)</f>
        <v>5944.91</v>
      </c>
      <c r="J82" s="87">
        <f>SUM(J5:J77)</f>
        <v>269.36</v>
      </c>
      <c r="K82" s="87">
        <f>SUM(K5:K77)</f>
        <v>1000</v>
      </c>
      <c r="L82" s="87">
        <f>SUM(L5:L81)</f>
        <v>285.57</v>
      </c>
      <c r="M82" s="87">
        <f t="shared" ref="M82:R82" si="0">SUM(M5:M77)</f>
        <v>881</v>
      </c>
      <c r="N82" s="87">
        <f t="shared" si="0"/>
        <v>21028.959999999999</v>
      </c>
      <c r="O82" s="87">
        <f t="shared" si="0"/>
        <v>2042.84</v>
      </c>
      <c r="P82" s="87">
        <f t="shared" si="0"/>
        <v>83.929999999999993</v>
      </c>
      <c r="Q82" s="87">
        <f t="shared" si="0"/>
        <v>879.43000000000006</v>
      </c>
      <c r="R82" s="87">
        <f t="shared" si="0"/>
        <v>145.88</v>
      </c>
      <c r="S82" s="87"/>
      <c r="T82" s="87">
        <f>SUM(T5:T77)</f>
        <v>223.02999999999997</v>
      </c>
      <c r="U82" s="87">
        <f>SUM(U5:U77)</f>
        <v>442.08</v>
      </c>
      <c r="V82" s="87">
        <f>SUM(V5:V77)</f>
        <v>179</v>
      </c>
      <c r="W82" s="87">
        <f>SUM(W5:W77)</f>
        <v>137.99</v>
      </c>
      <c r="X82" s="87">
        <f>SUM(X5:X77)</f>
        <v>4275.4950000000008</v>
      </c>
      <c r="Y82" s="113">
        <f>SUM(G82:W82)</f>
        <v>34399.909999999996</v>
      </c>
      <c r="Z82" s="88"/>
    </row>
    <row r="83" spans="1:256" s="77" customFormat="1" ht="51" customHeight="1" x14ac:dyDescent="0.15">
      <c r="B83" s="90"/>
      <c r="C83" s="91"/>
      <c r="D83" s="92"/>
      <c r="E83" s="93" t="s">
        <v>322</v>
      </c>
      <c r="F83" s="94"/>
      <c r="G83" s="65" t="s">
        <v>70</v>
      </c>
      <c r="H83" s="65" t="s">
        <v>71</v>
      </c>
      <c r="I83" s="65" t="s">
        <v>9</v>
      </c>
      <c r="J83" s="65" t="s">
        <v>138</v>
      </c>
      <c r="K83" s="65" t="s">
        <v>74</v>
      </c>
      <c r="L83" s="66" t="s">
        <v>19</v>
      </c>
      <c r="M83" s="66" t="s">
        <v>139</v>
      </c>
      <c r="N83" s="66" t="s">
        <v>140</v>
      </c>
      <c r="O83" s="67" t="s">
        <v>141</v>
      </c>
      <c r="P83" s="67" t="s">
        <v>377</v>
      </c>
      <c r="Q83" s="107" t="s">
        <v>11</v>
      </c>
      <c r="R83" s="66" t="s">
        <v>143</v>
      </c>
      <c r="S83" s="66"/>
      <c r="T83" s="65" t="s">
        <v>378</v>
      </c>
      <c r="U83" s="66" t="s">
        <v>18</v>
      </c>
      <c r="V83" s="65" t="s">
        <v>379</v>
      </c>
      <c r="W83" s="68" t="s">
        <v>29</v>
      </c>
      <c r="X83" s="66" t="s">
        <v>16</v>
      </c>
      <c r="Y83" s="114"/>
      <c r="Z83" s="74"/>
      <c r="AA83" s="81"/>
    </row>
    <row r="84" spans="1:256" x14ac:dyDescent="0.15">
      <c r="A84" s="77"/>
      <c r="B84" s="77"/>
      <c r="C84" s="225"/>
      <c r="D84" s="226"/>
      <c r="E84" s="77"/>
      <c r="F84" s="77"/>
      <c r="G84" s="227"/>
      <c r="H84" s="77"/>
      <c r="I84" s="228"/>
      <c r="J84" s="77"/>
      <c r="K84" s="77"/>
      <c r="L84" s="77"/>
      <c r="M84" s="77"/>
      <c r="N84" s="77"/>
      <c r="O84" s="77"/>
      <c r="P84" s="77"/>
      <c r="Q84" s="228"/>
      <c r="R84" s="228"/>
      <c r="S84" s="77"/>
      <c r="T84" s="77"/>
      <c r="U84" s="77"/>
      <c r="V84" s="77"/>
      <c r="W84" s="77"/>
      <c r="X84" s="77"/>
      <c r="Y84" s="112"/>
      <c r="Z84" s="77"/>
      <c r="AA84" s="99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77"/>
      <c r="AO84" s="77"/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77"/>
      <c r="BW84" s="77"/>
      <c r="BX84" s="77"/>
      <c r="BY84" s="77"/>
      <c r="BZ84" s="77"/>
      <c r="CA84" s="77"/>
      <c r="CB84" s="77"/>
      <c r="CC84" s="77"/>
      <c r="CD84" s="77"/>
      <c r="CE84" s="77"/>
      <c r="CF84" s="77"/>
      <c r="CG84" s="77"/>
      <c r="CH84" s="77"/>
      <c r="CI84" s="77"/>
      <c r="CJ84" s="77"/>
      <c r="CK84" s="77"/>
      <c r="CL84" s="77"/>
      <c r="CM84" s="77"/>
      <c r="CN84" s="77"/>
      <c r="CO84" s="77"/>
      <c r="CP84" s="77"/>
      <c r="CQ84" s="77"/>
      <c r="CR84" s="77"/>
      <c r="CS84" s="77"/>
      <c r="CT84" s="77"/>
      <c r="CU84" s="77"/>
      <c r="CV84" s="77"/>
      <c r="CW84" s="77"/>
      <c r="CX84" s="77"/>
      <c r="CY84" s="77"/>
      <c r="CZ84" s="77"/>
      <c r="DA84" s="77"/>
      <c r="DB84" s="77"/>
      <c r="DC84" s="77"/>
      <c r="DD84" s="77"/>
      <c r="DE84" s="77"/>
      <c r="DF84" s="77"/>
      <c r="DG84" s="77"/>
      <c r="DH84" s="77"/>
      <c r="DI84" s="77"/>
      <c r="DJ84" s="77"/>
      <c r="DK84" s="77"/>
      <c r="DL84" s="77"/>
      <c r="DM84" s="77"/>
      <c r="DN84" s="77"/>
      <c r="DO84" s="77"/>
      <c r="DP84" s="77"/>
      <c r="DQ84" s="77"/>
      <c r="DR84" s="77"/>
      <c r="DS84" s="77"/>
      <c r="DT84" s="77"/>
      <c r="DU84" s="77"/>
      <c r="DV84" s="77"/>
      <c r="DW84" s="77"/>
      <c r="DX84" s="77"/>
      <c r="DY84" s="77"/>
      <c r="DZ84" s="77"/>
      <c r="EA84" s="77"/>
      <c r="EB84" s="77"/>
      <c r="EC84" s="77"/>
      <c r="ED84" s="77"/>
      <c r="EE84" s="77"/>
      <c r="EF84" s="77"/>
      <c r="EG84" s="77"/>
      <c r="EH84" s="77"/>
      <c r="EI84" s="77"/>
      <c r="EJ84" s="77"/>
      <c r="EK84" s="77"/>
      <c r="EL84" s="77"/>
      <c r="EM84" s="77"/>
      <c r="EN84" s="77"/>
      <c r="EO84" s="77"/>
      <c r="EP84" s="77"/>
      <c r="EQ84" s="77"/>
      <c r="ER84" s="77"/>
      <c r="ES84" s="77"/>
      <c r="ET84" s="77"/>
      <c r="EU84" s="77"/>
      <c r="EV84" s="77"/>
      <c r="EW84" s="77"/>
      <c r="EX84" s="77"/>
      <c r="EY84" s="77"/>
      <c r="EZ84" s="77"/>
      <c r="FA84" s="77"/>
      <c r="FB84" s="77"/>
      <c r="FC84" s="77"/>
      <c r="FD84" s="77"/>
      <c r="FE84" s="77"/>
      <c r="FF84" s="77"/>
      <c r="FG84" s="77"/>
      <c r="FH84" s="77"/>
      <c r="FI84" s="77"/>
      <c r="FJ84" s="77"/>
      <c r="FK84" s="77"/>
      <c r="FL84" s="77"/>
      <c r="FM84" s="77"/>
      <c r="FN84" s="77"/>
      <c r="FO84" s="77"/>
      <c r="FP84" s="77"/>
      <c r="FQ84" s="77"/>
      <c r="FR84" s="77"/>
      <c r="FS84" s="77"/>
      <c r="FT84" s="77"/>
      <c r="FU84" s="77"/>
      <c r="FV84" s="77"/>
      <c r="FW84" s="77"/>
      <c r="FX84" s="77"/>
      <c r="FY84" s="77"/>
      <c r="FZ84" s="77"/>
      <c r="GA84" s="77"/>
      <c r="GB84" s="77"/>
      <c r="GC84" s="77"/>
      <c r="GD84" s="77"/>
      <c r="GE84" s="77"/>
      <c r="GF84" s="77"/>
      <c r="GG84" s="77"/>
      <c r="GH84" s="77"/>
      <c r="GI84" s="77"/>
      <c r="GJ84" s="77"/>
      <c r="GK84" s="77"/>
      <c r="GL84" s="77"/>
      <c r="GM84" s="77"/>
      <c r="GN84" s="77"/>
      <c r="GO84" s="77"/>
      <c r="GP84" s="77"/>
      <c r="GQ84" s="77"/>
      <c r="GR84" s="77"/>
      <c r="GS84" s="77"/>
      <c r="GT84" s="77"/>
      <c r="GU84" s="77"/>
      <c r="GV84" s="77"/>
      <c r="GW84" s="77"/>
      <c r="GX84" s="77"/>
      <c r="GY84" s="77"/>
      <c r="GZ84" s="77"/>
      <c r="HA84" s="77"/>
      <c r="HB84" s="77"/>
      <c r="HC84" s="77"/>
      <c r="HD84" s="77"/>
      <c r="HE84" s="77"/>
      <c r="HF84" s="77"/>
      <c r="HG84" s="77"/>
      <c r="HH84" s="77"/>
      <c r="HI84" s="77"/>
      <c r="HJ84" s="77"/>
      <c r="HK84" s="77"/>
      <c r="HL84" s="77"/>
      <c r="HM84" s="77"/>
      <c r="HN84" s="77"/>
      <c r="HO84" s="77"/>
      <c r="HP84" s="77"/>
      <c r="HQ84" s="77"/>
      <c r="HR84" s="77"/>
      <c r="HS84" s="77"/>
      <c r="HT84" s="77"/>
      <c r="HU84" s="77"/>
      <c r="HV84" s="77"/>
      <c r="HW84" s="77"/>
      <c r="HX84" s="77"/>
      <c r="HY84" s="77"/>
      <c r="HZ84" s="77"/>
      <c r="IA84" s="77"/>
      <c r="IB84" s="77"/>
      <c r="IC84" s="77"/>
      <c r="ID84" s="77"/>
      <c r="IE84" s="77"/>
      <c r="IF84" s="77"/>
      <c r="IG84" s="77"/>
      <c r="IH84" s="77"/>
      <c r="II84" s="77"/>
      <c r="IJ84" s="77"/>
      <c r="IK84" s="77"/>
      <c r="IL84" s="77"/>
      <c r="IM84" s="77"/>
      <c r="IN84" s="77"/>
      <c r="IO84" s="77"/>
      <c r="IP84" s="77"/>
      <c r="IQ84" s="77"/>
      <c r="IR84" s="77"/>
      <c r="IS84" s="77"/>
      <c r="IT84" s="77"/>
      <c r="IU84" s="77"/>
      <c r="IV84" s="77"/>
    </row>
    <row r="85" spans="1:256" x14ac:dyDescent="0.15">
      <c r="A85" s="77"/>
      <c r="B85" s="77"/>
      <c r="C85" s="225"/>
      <c r="D85" s="226"/>
      <c r="E85" s="77"/>
      <c r="F85" s="77"/>
      <c r="G85" s="227"/>
      <c r="H85" s="77"/>
      <c r="I85" s="229">
        <f>I82+Q82+R82</f>
        <v>6970.22</v>
      </c>
      <c r="J85" s="77" t="s">
        <v>380</v>
      </c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112"/>
      <c r="Z85" s="77"/>
      <c r="AA85" s="99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7"/>
      <c r="BR85" s="77"/>
      <c r="BS85" s="77"/>
      <c r="BT85" s="77"/>
      <c r="BU85" s="77"/>
      <c r="BV85" s="77"/>
      <c r="BW85" s="77"/>
      <c r="BX85" s="77"/>
      <c r="BY85" s="77"/>
      <c r="BZ85" s="77"/>
      <c r="CA85" s="77"/>
      <c r="CB85" s="77"/>
      <c r="CC85" s="77"/>
      <c r="CD85" s="77"/>
      <c r="CE85" s="77"/>
      <c r="CF85" s="77"/>
      <c r="CG85" s="77"/>
      <c r="CH85" s="77"/>
      <c r="CI85" s="77"/>
      <c r="CJ85" s="77"/>
      <c r="CK85" s="77"/>
      <c r="CL85" s="77"/>
      <c r="CM85" s="77"/>
      <c r="CN85" s="77"/>
      <c r="CO85" s="77"/>
      <c r="CP85" s="77"/>
      <c r="CQ85" s="77"/>
      <c r="CR85" s="77"/>
      <c r="CS85" s="77"/>
      <c r="CT85" s="77"/>
      <c r="CU85" s="77"/>
      <c r="CV85" s="77"/>
      <c r="CW85" s="77"/>
      <c r="CX85" s="77"/>
      <c r="CY85" s="77"/>
      <c r="CZ85" s="77"/>
      <c r="DA85" s="77"/>
      <c r="DB85" s="77"/>
      <c r="DC85" s="77"/>
      <c r="DD85" s="77"/>
      <c r="DE85" s="77"/>
      <c r="DF85" s="77"/>
      <c r="DG85" s="77"/>
      <c r="DH85" s="77"/>
      <c r="DI85" s="77"/>
      <c r="DJ85" s="77"/>
      <c r="DK85" s="77"/>
      <c r="DL85" s="77"/>
      <c r="DM85" s="77"/>
      <c r="DN85" s="77"/>
      <c r="DO85" s="77"/>
      <c r="DP85" s="77"/>
      <c r="DQ85" s="77"/>
      <c r="DR85" s="77"/>
      <c r="DS85" s="77"/>
      <c r="DT85" s="77"/>
      <c r="DU85" s="77"/>
      <c r="DV85" s="77"/>
      <c r="DW85" s="77"/>
      <c r="DX85" s="77"/>
      <c r="DY85" s="77"/>
      <c r="DZ85" s="77"/>
      <c r="EA85" s="77"/>
      <c r="EB85" s="77"/>
      <c r="EC85" s="77"/>
      <c r="ED85" s="77"/>
      <c r="EE85" s="77"/>
      <c r="EF85" s="77"/>
      <c r="EG85" s="77"/>
      <c r="EH85" s="77"/>
      <c r="EI85" s="77"/>
      <c r="EJ85" s="77"/>
      <c r="EK85" s="77"/>
      <c r="EL85" s="77"/>
      <c r="EM85" s="77"/>
      <c r="EN85" s="77"/>
      <c r="EO85" s="77"/>
      <c r="EP85" s="77"/>
      <c r="EQ85" s="77"/>
      <c r="ER85" s="77"/>
      <c r="ES85" s="77"/>
      <c r="ET85" s="77"/>
      <c r="EU85" s="77"/>
      <c r="EV85" s="77"/>
      <c r="EW85" s="77"/>
      <c r="EX85" s="77"/>
      <c r="EY85" s="77"/>
      <c r="EZ85" s="77"/>
      <c r="FA85" s="77"/>
      <c r="FB85" s="77"/>
      <c r="FC85" s="77"/>
      <c r="FD85" s="77"/>
      <c r="FE85" s="77"/>
      <c r="FF85" s="77"/>
      <c r="FG85" s="77"/>
      <c r="FH85" s="77"/>
      <c r="FI85" s="77"/>
      <c r="FJ85" s="77"/>
      <c r="FK85" s="77"/>
      <c r="FL85" s="77"/>
      <c r="FM85" s="77"/>
      <c r="FN85" s="77"/>
      <c r="FO85" s="77"/>
      <c r="FP85" s="77"/>
      <c r="FQ85" s="77"/>
      <c r="FR85" s="77"/>
      <c r="FS85" s="77"/>
      <c r="FT85" s="77"/>
      <c r="FU85" s="77"/>
      <c r="FV85" s="77"/>
      <c r="FW85" s="77"/>
      <c r="FX85" s="77"/>
      <c r="FY85" s="77"/>
      <c r="FZ85" s="77"/>
      <c r="GA85" s="77"/>
      <c r="GB85" s="77"/>
      <c r="GC85" s="77"/>
      <c r="GD85" s="77"/>
      <c r="GE85" s="77"/>
      <c r="GF85" s="77"/>
      <c r="GG85" s="77"/>
      <c r="GH85" s="77"/>
      <c r="GI85" s="77"/>
      <c r="GJ85" s="77"/>
      <c r="GK85" s="77"/>
      <c r="GL85" s="77"/>
      <c r="GM85" s="77"/>
      <c r="GN85" s="77"/>
      <c r="GO85" s="77"/>
      <c r="GP85" s="77"/>
      <c r="GQ85" s="77"/>
      <c r="GR85" s="77"/>
      <c r="GS85" s="77"/>
      <c r="GT85" s="77"/>
      <c r="GU85" s="77"/>
      <c r="GV85" s="77"/>
      <c r="GW85" s="77"/>
      <c r="GX85" s="77"/>
      <c r="GY85" s="77"/>
      <c r="GZ85" s="77"/>
      <c r="HA85" s="77"/>
      <c r="HB85" s="77"/>
      <c r="HC85" s="77"/>
      <c r="HD85" s="77"/>
      <c r="HE85" s="77"/>
      <c r="HF85" s="77"/>
      <c r="HG85" s="77"/>
      <c r="HH85" s="77"/>
      <c r="HI85" s="77"/>
      <c r="HJ85" s="77"/>
      <c r="HK85" s="77"/>
      <c r="HL85" s="77"/>
      <c r="HM85" s="77"/>
      <c r="HN85" s="77"/>
      <c r="HO85" s="77"/>
      <c r="HP85" s="77"/>
      <c r="HQ85" s="77"/>
      <c r="HR85" s="77"/>
      <c r="HS85" s="77"/>
      <c r="HT85" s="77"/>
      <c r="HU85" s="77"/>
      <c r="HV85" s="77"/>
      <c r="HW85" s="77"/>
      <c r="HX85" s="77"/>
      <c r="HY85" s="77"/>
      <c r="HZ85" s="77"/>
      <c r="IA85" s="77"/>
      <c r="IB85" s="77"/>
      <c r="IC85" s="77"/>
      <c r="ID85" s="77"/>
      <c r="IE85" s="77"/>
      <c r="IF85" s="77"/>
      <c r="IG85" s="77"/>
      <c r="IH85" s="77"/>
      <c r="II85" s="77"/>
      <c r="IJ85" s="77"/>
      <c r="IK85" s="77"/>
      <c r="IL85" s="77"/>
      <c r="IM85" s="77"/>
      <c r="IN85" s="77"/>
      <c r="IO85" s="77"/>
      <c r="IP85" s="77"/>
      <c r="IQ85" s="77"/>
      <c r="IR85" s="77"/>
      <c r="IS85" s="77"/>
      <c r="IT85" s="77"/>
      <c r="IU85" s="77"/>
      <c r="IV85" s="77"/>
    </row>
    <row r="86" spans="1:256" x14ac:dyDescent="0.15">
      <c r="A86" s="77"/>
      <c r="B86" s="77"/>
      <c r="C86" s="225"/>
      <c r="D86" s="226"/>
      <c r="E86" s="77"/>
      <c r="F86" s="77"/>
      <c r="G86" s="227"/>
      <c r="H86" s="77"/>
      <c r="I86" s="227">
        <f>(I85/7)*12</f>
        <v>11948.948571428573</v>
      </c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112"/>
      <c r="Z86" s="77"/>
      <c r="AA86" s="99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77"/>
      <c r="CB86" s="77"/>
      <c r="CC86" s="77"/>
      <c r="CD86" s="77"/>
      <c r="CE86" s="77"/>
      <c r="CF86" s="77"/>
      <c r="CG86" s="77"/>
      <c r="CH86" s="77"/>
      <c r="CI86" s="77"/>
      <c r="CJ86" s="77"/>
      <c r="CK86" s="77"/>
      <c r="CL86" s="77"/>
      <c r="CM86" s="77"/>
      <c r="CN86" s="77"/>
      <c r="CO86" s="77"/>
      <c r="CP86" s="77"/>
      <c r="CQ86" s="77"/>
      <c r="CR86" s="77"/>
      <c r="CS86" s="77"/>
      <c r="CT86" s="77"/>
      <c r="CU86" s="77"/>
      <c r="CV86" s="77"/>
      <c r="CW86" s="77"/>
      <c r="CX86" s="77"/>
      <c r="CY86" s="77"/>
      <c r="CZ86" s="77"/>
      <c r="DA86" s="77"/>
      <c r="DB86" s="77"/>
      <c r="DC86" s="77"/>
      <c r="DD86" s="77"/>
      <c r="DE86" s="77"/>
      <c r="DF86" s="77"/>
      <c r="DG86" s="77"/>
      <c r="DH86" s="77"/>
      <c r="DI86" s="77"/>
      <c r="DJ86" s="77"/>
      <c r="DK86" s="77"/>
      <c r="DL86" s="77"/>
      <c r="DM86" s="77"/>
      <c r="DN86" s="77"/>
      <c r="DO86" s="77"/>
      <c r="DP86" s="77"/>
      <c r="DQ86" s="77"/>
      <c r="DR86" s="77"/>
      <c r="DS86" s="77"/>
      <c r="DT86" s="77"/>
      <c r="DU86" s="77"/>
      <c r="DV86" s="77"/>
      <c r="DW86" s="77"/>
      <c r="DX86" s="77"/>
      <c r="DY86" s="77"/>
      <c r="DZ86" s="77"/>
      <c r="EA86" s="77"/>
      <c r="EB86" s="77"/>
      <c r="EC86" s="77"/>
      <c r="ED86" s="77"/>
      <c r="EE86" s="77"/>
      <c r="EF86" s="77"/>
      <c r="EG86" s="77"/>
      <c r="EH86" s="77"/>
      <c r="EI86" s="77"/>
      <c r="EJ86" s="77"/>
      <c r="EK86" s="77"/>
      <c r="EL86" s="77"/>
      <c r="EM86" s="77"/>
      <c r="EN86" s="77"/>
      <c r="EO86" s="77"/>
      <c r="EP86" s="77"/>
      <c r="EQ86" s="77"/>
      <c r="ER86" s="77"/>
      <c r="ES86" s="77"/>
      <c r="ET86" s="77"/>
      <c r="EU86" s="77"/>
      <c r="EV86" s="77"/>
      <c r="EW86" s="77"/>
      <c r="EX86" s="77"/>
      <c r="EY86" s="77"/>
      <c r="EZ86" s="77"/>
      <c r="FA86" s="77"/>
      <c r="FB86" s="77"/>
      <c r="FC86" s="77"/>
      <c r="FD86" s="77"/>
      <c r="FE86" s="77"/>
      <c r="FF86" s="77"/>
      <c r="FG86" s="77"/>
      <c r="FH86" s="77"/>
      <c r="FI86" s="77"/>
      <c r="FJ86" s="77"/>
      <c r="FK86" s="77"/>
      <c r="FL86" s="77"/>
      <c r="FM86" s="77"/>
      <c r="FN86" s="77"/>
      <c r="FO86" s="77"/>
      <c r="FP86" s="77"/>
      <c r="FQ86" s="77"/>
      <c r="FR86" s="77"/>
      <c r="FS86" s="77"/>
      <c r="FT86" s="77"/>
      <c r="FU86" s="77"/>
      <c r="FV86" s="77"/>
      <c r="FW86" s="77"/>
      <c r="FX86" s="77"/>
      <c r="FY86" s="77"/>
      <c r="FZ86" s="77"/>
      <c r="GA86" s="77"/>
      <c r="GB86" s="77"/>
      <c r="GC86" s="77"/>
      <c r="GD86" s="77"/>
      <c r="GE86" s="77"/>
      <c r="GF86" s="77"/>
      <c r="GG86" s="77"/>
      <c r="GH86" s="77"/>
      <c r="GI86" s="77"/>
      <c r="GJ86" s="77"/>
      <c r="GK86" s="77"/>
      <c r="GL86" s="77"/>
      <c r="GM86" s="77"/>
      <c r="GN86" s="77"/>
      <c r="GO86" s="77"/>
      <c r="GP86" s="77"/>
      <c r="GQ86" s="77"/>
      <c r="GR86" s="77"/>
      <c r="GS86" s="77"/>
      <c r="GT86" s="77"/>
      <c r="GU86" s="77"/>
      <c r="GV86" s="77"/>
      <c r="GW86" s="77"/>
      <c r="GX86" s="77"/>
      <c r="GY86" s="77"/>
      <c r="GZ86" s="77"/>
      <c r="HA86" s="77"/>
      <c r="HB86" s="77"/>
      <c r="HC86" s="77"/>
      <c r="HD86" s="77"/>
      <c r="HE86" s="77"/>
      <c r="HF86" s="77"/>
      <c r="HG86" s="77"/>
      <c r="HH86" s="77"/>
      <c r="HI86" s="77"/>
      <c r="HJ86" s="77"/>
      <c r="HK86" s="77"/>
      <c r="HL86" s="77"/>
      <c r="HM86" s="77"/>
      <c r="HN86" s="77"/>
      <c r="HO86" s="77"/>
      <c r="HP86" s="77"/>
      <c r="HQ86" s="77"/>
      <c r="HR86" s="77"/>
      <c r="HS86" s="77"/>
      <c r="HT86" s="77"/>
      <c r="HU86" s="77"/>
      <c r="HV86" s="77"/>
      <c r="HW86" s="77"/>
      <c r="HX86" s="77"/>
      <c r="HY86" s="77"/>
      <c r="HZ86" s="77"/>
      <c r="IA86" s="77"/>
      <c r="IB86" s="77"/>
      <c r="IC86" s="77"/>
      <c r="ID86" s="77"/>
      <c r="IE86" s="77"/>
      <c r="IF86" s="77"/>
      <c r="IG86" s="77"/>
      <c r="IH86" s="77"/>
      <c r="II86" s="77"/>
      <c r="IJ86" s="77"/>
      <c r="IK86" s="77"/>
      <c r="IL86" s="77"/>
      <c r="IM86" s="77"/>
      <c r="IN86" s="77"/>
      <c r="IO86" s="77"/>
      <c r="IP86" s="77"/>
      <c r="IQ86" s="77"/>
      <c r="IR86" s="77"/>
      <c r="IS86" s="77"/>
      <c r="IT86" s="77"/>
      <c r="IU86" s="77"/>
      <c r="IV86" s="77"/>
    </row>
    <row r="87" spans="1:256" x14ac:dyDescent="0.15">
      <c r="A87" s="77"/>
      <c r="B87" s="77"/>
      <c r="C87" s="225"/>
      <c r="D87" s="226"/>
      <c r="E87" s="77"/>
      <c r="F87" s="77"/>
      <c r="G87" s="227"/>
      <c r="H87" s="77"/>
      <c r="I87" s="227">
        <f>I86*1.75/100</f>
        <v>209.10660000000004</v>
      </c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112"/>
      <c r="Z87" s="77"/>
      <c r="AA87" s="99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77"/>
      <c r="CB87" s="77"/>
      <c r="CC87" s="77"/>
      <c r="CD87" s="77"/>
      <c r="CE87" s="77"/>
      <c r="CF87" s="77"/>
      <c r="CG87" s="77"/>
      <c r="CH87" s="77"/>
      <c r="CI87" s="77"/>
      <c r="CJ87" s="77"/>
      <c r="CK87" s="77"/>
      <c r="CL87" s="77"/>
      <c r="CM87" s="77"/>
      <c r="CN87" s="77"/>
      <c r="CO87" s="77"/>
      <c r="CP87" s="77"/>
      <c r="CQ87" s="77"/>
      <c r="CR87" s="77"/>
      <c r="CS87" s="77"/>
      <c r="CT87" s="77"/>
      <c r="CU87" s="77"/>
      <c r="CV87" s="77"/>
      <c r="CW87" s="77"/>
      <c r="CX87" s="77"/>
      <c r="CY87" s="77"/>
      <c r="CZ87" s="77"/>
      <c r="DA87" s="77"/>
      <c r="DB87" s="77"/>
      <c r="DC87" s="77"/>
      <c r="DD87" s="77"/>
      <c r="DE87" s="77"/>
      <c r="DF87" s="77"/>
      <c r="DG87" s="77"/>
      <c r="DH87" s="77"/>
      <c r="DI87" s="77"/>
      <c r="DJ87" s="77"/>
      <c r="DK87" s="77"/>
      <c r="DL87" s="77"/>
      <c r="DM87" s="77"/>
      <c r="DN87" s="77"/>
      <c r="DO87" s="77"/>
      <c r="DP87" s="77"/>
      <c r="DQ87" s="77"/>
      <c r="DR87" s="77"/>
      <c r="DS87" s="77"/>
      <c r="DT87" s="77"/>
      <c r="DU87" s="77"/>
      <c r="DV87" s="77"/>
      <c r="DW87" s="77"/>
      <c r="DX87" s="77"/>
      <c r="DY87" s="77"/>
      <c r="DZ87" s="77"/>
      <c r="EA87" s="77"/>
      <c r="EB87" s="77"/>
      <c r="EC87" s="77"/>
      <c r="ED87" s="77"/>
      <c r="EE87" s="77"/>
      <c r="EF87" s="77"/>
      <c r="EG87" s="77"/>
      <c r="EH87" s="77"/>
      <c r="EI87" s="77"/>
      <c r="EJ87" s="77"/>
      <c r="EK87" s="77"/>
      <c r="EL87" s="77"/>
      <c r="EM87" s="77"/>
      <c r="EN87" s="77"/>
      <c r="EO87" s="77"/>
      <c r="EP87" s="77"/>
      <c r="EQ87" s="77"/>
      <c r="ER87" s="77"/>
      <c r="ES87" s="77"/>
      <c r="ET87" s="77"/>
      <c r="EU87" s="77"/>
      <c r="EV87" s="77"/>
      <c r="EW87" s="77"/>
      <c r="EX87" s="77"/>
      <c r="EY87" s="77"/>
      <c r="EZ87" s="77"/>
      <c r="FA87" s="77"/>
      <c r="FB87" s="77"/>
      <c r="FC87" s="77"/>
      <c r="FD87" s="77"/>
      <c r="FE87" s="77"/>
      <c r="FF87" s="77"/>
      <c r="FG87" s="77"/>
      <c r="FH87" s="77"/>
      <c r="FI87" s="77"/>
      <c r="FJ87" s="77"/>
      <c r="FK87" s="77"/>
      <c r="FL87" s="77"/>
      <c r="FM87" s="77"/>
      <c r="FN87" s="77"/>
      <c r="FO87" s="77"/>
      <c r="FP87" s="77"/>
      <c r="FQ87" s="77"/>
      <c r="FR87" s="77"/>
      <c r="FS87" s="77"/>
      <c r="FT87" s="77"/>
      <c r="FU87" s="77"/>
      <c r="FV87" s="77"/>
      <c r="FW87" s="77"/>
      <c r="FX87" s="77"/>
      <c r="FY87" s="77"/>
      <c r="FZ87" s="77"/>
      <c r="GA87" s="77"/>
      <c r="GB87" s="77"/>
      <c r="GC87" s="77"/>
      <c r="GD87" s="77"/>
      <c r="GE87" s="77"/>
      <c r="GF87" s="77"/>
      <c r="GG87" s="77"/>
      <c r="GH87" s="77"/>
      <c r="GI87" s="77"/>
      <c r="GJ87" s="77"/>
      <c r="GK87" s="77"/>
      <c r="GL87" s="77"/>
      <c r="GM87" s="77"/>
      <c r="GN87" s="77"/>
      <c r="GO87" s="77"/>
      <c r="GP87" s="77"/>
      <c r="GQ87" s="77"/>
      <c r="GR87" s="77"/>
      <c r="GS87" s="77"/>
      <c r="GT87" s="77"/>
      <c r="GU87" s="77"/>
      <c r="GV87" s="77"/>
      <c r="GW87" s="77"/>
      <c r="GX87" s="77"/>
      <c r="GY87" s="77"/>
      <c r="GZ87" s="77"/>
      <c r="HA87" s="77"/>
      <c r="HB87" s="77"/>
      <c r="HC87" s="77"/>
      <c r="HD87" s="77"/>
      <c r="HE87" s="77"/>
      <c r="HF87" s="77"/>
      <c r="HG87" s="77"/>
      <c r="HH87" s="77"/>
      <c r="HI87" s="77"/>
      <c r="HJ87" s="77"/>
      <c r="HK87" s="77"/>
      <c r="HL87" s="77"/>
      <c r="HM87" s="77"/>
      <c r="HN87" s="77"/>
      <c r="HO87" s="77"/>
      <c r="HP87" s="77"/>
      <c r="HQ87" s="77"/>
      <c r="HR87" s="77"/>
      <c r="HS87" s="77"/>
      <c r="HT87" s="77"/>
      <c r="HU87" s="77"/>
      <c r="HV87" s="77"/>
      <c r="HW87" s="77"/>
      <c r="HX87" s="77"/>
      <c r="HY87" s="77"/>
      <c r="HZ87" s="77"/>
      <c r="IA87" s="77"/>
      <c r="IB87" s="77"/>
      <c r="IC87" s="77"/>
      <c r="ID87" s="77"/>
      <c r="IE87" s="77"/>
      <c r="IF87" s="77"/>
      <c r="IG87" s="77"/>
      <c r="IH87" s="77"/>
      <c r="II87" s="77"/>
      <c r="IJ87" s="77"/>
      <c r="IK87" s="77"/>
      <c r="IL87" s="77"/>
      <c r="IM87" s="77"/>
      <c r="IN87" s="77"/>
      <c r="IO87" s="77"/>
      <c r="IP87" s="77"/>
      <c r="IQ87" s="77"/>
      <c r="IR87" s="77"/>
      <c r="IS87" s="77"/>
      <c r="IT87" s="77"/>
      <c r="IU87" s="77"/>
      <c r="IV87" s="77"/>
    </row>
    <row r="88" spans="1:256" x14ac:dyDescent="0.15">
      <c r="A88" s="77"/>
      <c r="B88" s="77"/>
      <c r="C88" s="225"/>
      <c r="D88" s="226"/>
      <c r="E88" s="77"/>
      <c r="F88" s="77"/>
      <c r="G88" s="227"/>
      <c r="H88" s="77"/>
      <c r="I88" s="227">
        <f>I86+I87</f>
        <v>12158.055171428572</v>
      </c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112"/>
      <c r="Z88" s="77"/>
      <c r="AA88" s="99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77"/>
      <c r="CB88" s="77"/>
      <c r="CC88" s="77"/>
      <c r="CD88" s="77"/>
      <c r="CE88" s="77"/>
      <c r="CF88" s="77"/>
      <c r="CG88" s="77"/>
      <c r="CH88" s="77"/>
      <c r="CI88" s="77"/>
      <c r="CJ88" s="77"/>
      <c r="CK88" s="77"/>
      <c r="CL88" s="77"/>
      <c r="CM88" s="77"/>
      <c r="CN88" s="77"/>
      <c r="CO88" s="77"/>
      <c r="CP88" s="77"/>
      <c r="CQ88" s="77"/>
      <c r="CR88" s="77"/>
      <c r="CS88" s="77"/>
      <c r="CT88" s="77"/>
      <c r="CU88" s="77"/>
      <c r="CV88" s="77"/>
      <c r="CW88" s="77"/>
      <c r="CX88" s="77"/>
      <c r="CY88" s="77"/>
      <c r="CZ88" s="77"/>
      <c r="DA88" s="77"/>
      <c r="DB88" s="77"/>
      <c r="DC88" s="77"/>
      <c r="DD88" s="77"/>
      <c r="DE88" s="77"/>
      <c r="DF88" s="77"/>
      <c r="DG88" s="77"/>
      <c r="DH88" s="77"/>
      <c r="DI88" s="77"/>
      <c r="DJ88" s="77"/>
      <c r="DK88" s="77"/>
      <c r="DL88" s="77"/>
      <c r="DM88" s="77"/>
      <c r="DN88" s="77"/>
      <c r="DO88" s="77"/>
      <c r="DP88" s="77"/>
      <c r="DQ88" s="77"/>
      <c r="DR88" s="77"/>
      <c r="DS88" s="77"/>
      <c r="DT88" s="77"/>
      <c r="DU88" s="77"/>
      <c r="DV88" s="77"/>
      <c r="DW88" s="77"/>
      <c r="DX88" s="77"/>
      <c r="DY88" s="77"/>
      <c r="DZ88" s="77"/>
      <c r="EA88" s="77"/>
      <c r="EB88" s="77"/>
      <c r="EC88" s="77"/>
      <c r="ED88" s="77"/>
      <c r="EE88" s="77"/>
      <c r="EF88" s="77"/>
      <c r="EG88" s="77"/>
      <c r="EH88" s="77"/>
      <c r="EI88" s="77"/>
      <c r="EJ88" s="77"/>
      <c r="EK88" s="77"/>
      <c r="EL88" s="77"/>
      <c r="EM88" s="77"/>
      <c r="EN88" s="77"/>
      <c r="EO88" s="77"/>
      <c r="EP88" s="77"/>
      <c r="EQ88" s="77"/>
      <c r="ER88" s="77"/>
      <c r="ES88" s="77"/>
      <c r="ET88" s="77"/>
      <c r="EU88" s="77"/>
      <c r="EV88" s="77"/>
      <c r="EW88" s="77"/>
      <c r="EX88" s="77"/>
      <c r="EY88" s="77"/>
      <c r="EZ88" s="77"/>
      <c r="FA88" s="77"/>
      <c r="FB88" s="77"/>
      <c r="FC88" s="77"/>
      <c r="FD88" s="77"/>
      <c r="FE88" s="77"/>
      <c r="FF88" s="77"/>
      <c r="FG88" s="77"/>
      <c r="FH88" s="77"/>
      <c r="FI88" s="77"/>
      <c r="FJ88" s="77"/>
      <c r="FK88" s="77"/>
      <c r="FL88" s="77"/>
      <c r="FM88" s="77"/>
      <c r="FN88" s="77"/>
      <c r="FO88" s="77"/>
      <c r="FP88" s="77"/>
      <c r="FQ88" s="77"/>
      <c r="FR88" s="77"/>
      <c r="FS88" s="77"/>
      <c r="FT88" s="77"/>
      <c r="FU88" s="77"/>
      <c r="FV88" s="77"/>
      <c r="FW88" s="77"/>
      <c r="FX88" s="77"/>
      <c r="FY88" s="77"/>
      <c r="FZ88" s="77"/>
      <c r="GA88" s="77"/>
      <c r="GB88" s="77"/>
      <c r="GC88" s="77"/>
      <c r="GD88" s="77"/>
      <c r="GE88" s="77"/>
      <c r="GF88" s="77"/>
      <c r="GG88" s="77"/>
      <c r="GH88" s="77"/>
      <c r="GI88" s="77"/>
      <c r="GJ88" s="77"/>
      <c r="GK88" s="77"/>
      <c r="GL88" s="77"/>
      <c r="GM88" s="77"/>
      <c r="GN88" s="77"/>
      <c r="GO88" s="77"/>
      <c r="GP88" s="77"/>
      <c r="GQ88" s="77"/>
      <c r="GR88" s="77"/>
      <c r="GS88" s="77"/>
      <c r="GT88" s="77"/>
      <c r="GU88" s="77"/>
      <c r="GV88" s="77"/>
      <c r="GW88" s="77"/>
      <c r="GX88" s="77"/>
      <c r="GY88" s="77"/>
      <c r="GZ88" s="77"/>
      <c r="HA88" s="77"/>
      <c r="HB88" s="77"/>
      <c r="HC88" s="77"/>
      <c r="HD88" s="77"/>
      <c r="HE88" s="77"/>
      <c r="HF88" s="77"/>
      <c r="HG88" s="77"/>
      <c r="HH88" s="77"/>
      <c r="HI88" s="77"/>
      <c r="HJ88" s="77"/>
      <c r="HK88" s="77"/>
      <c r="HL88" s="77"/>
      <c r="HM88" s="77"/>
      <c r="HN88" s="77"/>
      <c r="HO88" s="77"/>
      <c r="HP88" s="77"/>
      <c r="HQ88" s="77"/>
      <c r="HR88" s="77"/>
      <c r="HS88" s="77"/>
      <c r="HT88" s="77"/>
      <c r="HU88" s="77"/>
      <c r="HV88" s="77"/>
      <c r="HW88" s="77"/>
      <c r="HX88" s="77"/>
      <c r="HY88" s="77"/>
      <c r="HZ88" s="77"/>
      <c r="IA88" s="77"/>
      <c r="IB88" s="77"/>
      <c r="IC88" s="77"/>
      <c r="ID88" s="77"/>
      <c r="IE88" s="77"/>
      <c r="IF88" s="77"/>
      <c r="IG88" s="77"/>
      <c r="IH88" s="77"/>
      <c r="II88" s="77"/>
      <c r="IJ88" s="77"/>
      <c r="IK88" s="77"/>
      <c r="IL88" s="77"/>
      <c r="IM88" s="77"/>
      <c r="IN88" s="77"/>
      <c r="IO88" s="77"/>
      <c r="IP88" s="77"/>
      <c r="IQ88" s="77"/>
      <c r="IR88" s="77"/>
      <c r="IS88" s="77"/>
      <c r="IT88" s="77"/>
      <c r="IU88" s="77"/>
      <c r="IV88" s="77"/>
    </row>
    <row r="89" spans="1:256" x14ac:dyDescent="0.15">
      <c r="A89" s="77"/>
      <c r="B89" s="77"/>
      <c r="C89" s="225"/>
      <c r="D89" s="226"/>
      <c r="E89" s="77"/>
      <c r="F89" s="77"/>
      <c r="G89" s="227"/>
      <c r="H89" s="77"/>
      <c r="I89" s="22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112"/>
      <c r="Z89" s="77"/>
      <c r="AA89" s="99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77"/>
      <c r="CB89" s="77"/>
      <c r="CC89" s="77"/>
      <c r="CD89" s="77"/>
      <c r="CE89" s="77"/>
      <c r="CF89" s="77"/>
      <c r="CG89" s="77"/>
      <c r="CH89" s="77"/>
      <c r="CI89" s="77"/>
      <c r="CJ89" s="77"/>
      <c r="CK89" s="77"/>
      <c r="CL89" s="77"/>
      <c r="CM89" s="77"/>
      <c r="CN89" s="77"/>
      <c r="CO89" s="77"/>
      <c r="CP89" s="77"/>
      <c r="CQ89" s="77"/>
      <c r="CR89" s="77"/>
      <c r="CS89" s="77"/>
      <c r="CT89" s="77"/>
      <c r="CU89" s="77"/>
      <c r="CV89" s="77"/>
      <c r="CW89" s="77"/>
      <c r="CX89" s="77"/>
      <c r="CY89" s="77"/>
      <c r="CZ89" s="77"/>
      <c r="DA89" s="77"/>
      <c r="DB89" s="77"/>
      <c r="DC89" s="77"/>
      <c r="DD89" s="77"/>
      <c r="DE89" s="77"/>
      <c r="DF89" s="77"/>
      <c r="DG89" s="77"/>
      <c r="DH89" s="77"/>
      <c r="DI89" s="77"/>
      <c r="DJ89" s="77"/>
      <c r="DK89" s="77"/>
      <c r="DL89" s="77"/>
      <c r="DM89" s="77"/>
      <c r="DN89" s="77"/>
      <c r="DO89" s="77"/>
      <c r="DP89" s="77"/>
      <c r="DQ89" s="77"/>
      <c r="DR89" s="77"/>
      <c r="DS89" s="77"/>
      <c r="DT89" s="77"/>
      <c r="DU89" s="77"/>
      <c r="DV89" s="77"/>
      <c r="DW89" s="77"/>
      <c r="DX89" s="77"/>
      <c r="DY89" s="77"/>
      <c r="DZ89" s="77"/>
      <c r="EA89" s="77"/>
      <c r="EB89" s="77"/>
      <c r="EC89" s="77"/>
      <c r="ED89" s="77"/>
      <c r="EE89" s="77"/>
      <c r="EF89" s="77"/>
      <c r="EG89" s="77"/>
      <c r="EH89" s="77"/>
      <c r="EI89" s="77"/>
      <c r="EJ89" s="77"/>
      <c r="EK89" s="77"/>
      <c r="EL89" s="77"/>
      <c r="EM89" s="77"/>
      <c r="EN89" s="77"/>
      <c r="EO89" s="77"/>
      <c r="EP89" s="77"/>
      <c r="EQ89" s="77"/>
      <c r="ER89" s="77"/>
      <c r="ES89" s="77"/>
      <c r="ET89" s="77"/>
      <c r="EU89" s="77"/>
      <c r="EV89" s="77"/>
      <c r="EW89" s="77"/>
      <c r="EX89" s="77"/>
      <c r="EY89" s="77"/>
      <c r="EZ89" s="77"/>
      <c r="FA89" s="77"/>
      <c r="FB89" s="77"/>
      <c r="FC89" s="77"/>
      <c r="FD89" s="77"/>
      <c r="FE89" s="77"/>
      <c r="FF89" s="77"/>
      <c r="FG89" s="77"/>
      <c r="FH89" s="77"/>
      <c r="FI89" s="77"/>
      <c r="FJ89" s="77"/>
      <c r="FK89" s="77"/>
      <c r="FL89" s="77"/>
      <c r="FM89" s="77"/>
      <c r="FN89" s="77"/>
      <c r="FO89" s="77"/>
      <c r="FP89" s="77"/>
      <c r="FQ89" s="77"/>
      <c r="FR89" s="77"/>
      <c r="FS89" s="77"/>
      <c r="FT89" s="77"/>
      <c r="FU89" s="77"/>
      <c r="FV89" s="77"/>
      <c r="FW89" s="77"/>
      <c r="FX89" s="77"/>
      <c r="FY89" s="77"/>
      <c r="FZ89" s="77"/>
      <c r="GA89" s="77"/>
      <c r="GB89" s="77"/>
      <c r="GC89" s="77"/>
      <c r="GD89" s="77"/>
      <c r="GE89" s="77"/>
      <c r="GF89" s="77"/>
      <c r="GG89" s="77"/>
      <c r="GH89" s="77"/>
      <c r="GI89" s="77"/>
      <c r="GJ89" s="77"/>
      <c r="GK89" s="77"/>
      <c r="GL89" s="77"/>
      <c r="GM89" s="77"/>
      <c r="GN89" s="77"/>
      <c r="GO89" s="77"/>
      <c r="GP89" s="77"/>
      <c r="GQ89" s="77"/>
      <c r="GR89" s="77"/>
      <c r="GS89" s="77"/>
      <c r="GT89" s="77"/>
      <c r="GU89" s="77"/>
      <c r="GV89" s="77"/>
      <c r="GW89" s="77"/>
      <c r="GX89" s="77"/>
      <c r="GY89" s="77"/>
      <c r="GZ89" s="77"/>
      <c r="HA89" s="77"/>
      <c r="HB89" s="77"/>
      <c r="HC89" s="77"/>
      <c r="HD89" s="77"/>
      <c r="HE89" s="77"/>
      <c r="HF89" s="77"/>
      <c r="HG89" s="77"/>
      <c r="HH89" s="77"/>
      <c r="HI89" s="77"/>
      <c r="HJ89" s="77"/>
      <c r="HK89" s="77"/>
      <c r="HL89" s="77"/>
      <c r="HM89" s="77"/>
      <c r="HN89" s="77"/>
      <c r="HO89" s="77"/>
      <c r="HP89" s="77"/>
      <c r="HQ89" s="77"/>
      <c r="HR89" s="77"/>
      <c r="HS89" s="77"/>
      <c r="HT89" s="77"/>
      <c r="HU89" s="77"/>
      <c r="HV89" s="77"/>
      <c r="HW89" s="77"/>
      <c r="HX89" s="77"/>
      <c r="HY89" s="77"/>
      <c r="HZ89" s="77"/>
      <c r="IA89" s="77"/>
      <c r="IB89" s="77"/>
      <c r="IC89" s="77"/>
      <c r="ID89" s="77"/>
      <c r="IE89" s="77"/>
      <c r="IF89" s="77"/>
      <c r="IG89" s="77"/>
      <c r="IH89" s="77"/>
      <c r="II89" s="77"/>
      <c r="IJ89" s="77"/>
      <c r="IK89" s="77"/>
      <c r="IL89" s="77"/>
      <c r="IM89" s="77"/>
      <c r="IN89" s="77"/>
      <c r="IO89" s="77"/>
      <c r="IP89" s="77"/>
      <c r="IQ89" s="77"/>
      <c r="IR89" s="77"/>
      <c r="IS89" s="77"/>
      <c r="IT89" s="77"/>
      <c r="IU89" s="77"/>
      <c r="IV89" s="77"/>
    </row>
    <row r="90" spans="1:256" x14ac:dyDescent="0.15">
      <c r="A90" s="77"/>
      <c r="B90" s="77"/>
      <c r="C90" s="225"/>
      <c r="D90" s="226"/>
      <c r="E90" s="77"/>
      <c r="F90" s="77"/>
      <c r="G90" s="227"/>
      <c r="H90" s="77"/>
      <c r="I90" s="22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112"/>
      <c r="Z90" s="77"/>
      <c r="AA90" s="99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7"/>
      <c r="CI90" s="77"/>
      <c r="CJ90" s="77"/>
      <c r="CK90" s="77"/>
      <c r="CL90" s="77"/>
      <c r="CM90" s="77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77"/>
      <c r="EH90" s="77"/>
      <c r="EI90" s="77"/>
      <c r="EJ90" s="77"/>
      <c r="EK90" s="77"/>
      <c r="EL90" s="77"/>
      <c r="EM90" s="77"/>
      <c r="EN90" s="77"/>
      <c r="EO90" s="77"/>
      <c r="EP90" s="77"/>
      <c r="EQ90" s="77"/>
      <c r="ER90" s="77"/>
      <c r="ES90" s="77"/>
      <c r="ET90" s="77"/>
      <c r="EU90" s="77"/>
      <c r="EV90" s="77"/>
      <c r="EW90" s="77"/>
      <c r="EX90" s="77"/>
      <c r="EY90" s="77"/>
      <c r="EZ90" s="77"/>
      <c r="FA90" s="77"/>
      <c r="FB90" s="77"/>
      <c r="FC90" s="77"/>
      <c r="FD90" s="77"/>
      <c r="FE90" s="77"/>
      <c r="FF90" s="77"/>
      <c r="FG90" s="77"/>
      <c r="FH90" s="77"/>
      <c r="FI90" s="77"/>
      <c r="FJ90" s="77"/>
      <c r="FK90" s="77"/>
      <c r="FL90" s="77"/>
      <c r="FM90" s="77"/>
      <c r="FN90" s="77"/>
      <c r="FO90" s="77"/>
      <c r="FP90" s="77"/>
      <c r="FQ90" s="77"/>
      <c r="FR90" s="77"/>
      <c r="FS90" s="77"/>
      <c r="FT90" s="77"/>
      <c r="FU90" s="77"/>
      <c r="FV90" s="77"/>
      <c r="FW90" s="77"/>
      <c r="FX90" s="77"/>
      <c r="FY90" s="77"/>
      <c r="FZ90" s="77"/>
      <c r="GA90" s="77"/>
      <c r="GB90" s="77"/>
      <c r="GC90" s="77"/>
      <c r="GD90" s="77"/>
      <c r="GE90" s="77"/>
      <c r="GF90" s="77"/>
      <c r="GG90" s="77"/>
      <c r="GH90" s="77"/>
      <c r="GI90" s="77"/>
      <c r="GJ90" s="77"/>
      <c r="GK90" s="77"/>
      <c r="GL90" s="77"/>
      <c r="GM90" s="77"/>
      <c r="GN90" s="77"/>
      <c r="GO90" s="77"/>
      <c r="GP90" s="77"/>
      <c r="GQ90" s="77"/>
      <c r="GR90" s="77"/>
      <c r="GS90" s="77"/>
      <c r="GT90" s="77"/>
      <c r="GU90" s="77"/>
      <c r="GV90" s="77"/>
      <c r="GW90" s="77"/>
      <c r="GX90" s="77"/>
      <c r="GY90" s="77"/>
      <c r="GZ90" s="77"/>
      <c r="HA90" s="77"/>
      <c r="HB90" s="77"/>
      <c r="HC90" s="77"/>
      <c r="HD90" s="77"/>
      <c r="HE90" s="77"/>
      <c r="HF90" s="77"/>
      <c r="HG90" s="77"/>
      <c r="HH90" s="77"/>
      <c r="HI90" s="77"/>
      <c r="HJ90" s="77"/>
      <c r="HK90" s="77"/>
      <c r="HL90" s="77"/>
      <c r="HM90" s="77"/>
      <c r="HN90" s="77"/>
      <c r="HO90" s="77"/>
      <c r="HP90" s="77"/>
      <c r="HQ90" s="77"/>
      <c r="HR90" s="77"/>
      <c r="HS90" s="77"/>
      <c r="HT90" s="77"/>
      <c r="HU90" s="77"/>
      <c r="HV90" s="77"/>
      <c r="HW90" s="77"/>
      <c r="HX90" s="77"/>
      <c r="HY90" s="77"/>
      <c r="HZ90" s="77"/>
      <c r="IA90" s="77"/>
      <c r="IB90" s="77"/>
      <c r="IC90" s="77"/>
      <c r="ID90" s="77"/>
      <c r="IE90" s="77"/>
      <c r="IF90" s="77"/>
      <c r="IG90" s="77"/>
      <c r="IH90" s="77"/>
      <c r="II90" s="77"/>
      <c r="IJ90" s="77"/>
      <c r="IK90" s="77"/>
      <c r="IL90" s="77"/>
      <c r="IM90" s="77"/>
      <c r="IN90" s="77"/>
      <c r="IO90" s="77"/>
      <c r="IP90" s="77"/>
      <c r="IQ90" s="77"/>
      <c r="IR90" s="77"/>
      <c r="IS90" s="77"/>
      <c r="IT90" s="77"/>
      <c r="IU90" s="77"/>
      <c r="IV90" s="77"/>
    </row>
    <row r="91" spans="1:256" x14ac:dyDescent="0.15">
      <c r="A91" s="77"/>
      <c r="B91" s="77"/>
      <c r="C91" s="225"/>
      <c r="D91" s="226"/>
      <c r="E91" s="77"/>
      <c r="F91" s="77"/>
      <c r="G91" s="227"/>
      <c r="H91" s="77"/>
      <c r="I91" s="227">
        <f>I88*6/100</f>
        <v>729.48331028571442</v>
      </c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112"/>
      <c r="Z91" s="77"/>
      <c r="AA91" s="99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77"/>
      <c r="CB91" s="77"/>
      <c r="CC91" s="77"/>
      <c r="CD91" s="77"/>
      <c r="CE91" s="77"/>
      <c r="CF91" s="77"/>
      <c r="CG91" s="77"/>
      <c r="CH91" s="77"/>
      <c r="CI91" s="77"/>
      <c r="CJ91" s="77"/>
      <c r="CK91" s="77"/>
      <c r="CL91" s="77"/>
      <c r="CM91" s="77"/>
      <c r="CN91" s="77"/>
      <c r="CO91" s="77"/>
      <c r="CP91" s="77"/>
      <c r="CQ91" s="77"/>
      <c r="CR91" s="77"/>
      <c r="CS91" s="77"/>
      <c r="CT91" s="77"/>
      <c r="CU91" s="77"/>
      <c r="CV91" s="77"/>
      <c r="CW91" s="77"/>
      <c r="CX91" s="77"/>
      <c r="CY91" s="77"/>
      <c r="CZ91" s="77"/>
      <c r="DA91" s="77"/>
      <c r="DB91" s="77"/>
      <c r="DC91" s="77"/>
      <c r="DD91" s="77"/>
      <c r="DE91" s="77"/>
      <c r="DF91" s="77"/>
      <c r="DG91" s="77"/>
      <c r="DH91" s="77"/>
      <c r="DI91" s="77"/>
      <c r="DJ91" s="77"/>
      <c r="DK91" s="77"/>
      <c r="DL91" s="77"/>
      <c r="DM91" s="77"/>
      <c r="DN91" s="77"/>
      <c r="DO91" s="77"/>
      <c r="DP91" s="77"/>
      <c r="DQ91" s="77"/>
      <c r="DR91" s="77"/>
      <c r="DS91" s="77"/>
      <c r="DT91" s="77"/>
      <c r="DU91" s="77"/>
      <c r="DV91" s="77"/>
      <c r="DW91" s="77"/>
      <c r="DX91" s="77"/>
      <c r="DY91" s="77"/>
      <c r="DZ91" s="77"/>
      <c r="EA91" s="77"/>
      <c r="EB91" s="77"/>
      <c r="EC91" s="77"/>
      <c r="ED91" s="77"/>
      <c r="EE91" s="77"/>
      <c r="EF91" s="77"/>
      <c r="EG91" s="77"/>
      <c r="EH91" s="77"/>
      <c r="EI91" s="77"/>
      <c r="EJ91" s="77"/>
      <c r="EK91" s="77"/>
      <c r="EL91" s="77"/>
      <c r="EM91" s="77"/>
      <c r="EN91" s="77"/>
      <c r="EO91" s="77"/>
      <c r="EP91" s="77"/>
      <c r="EQ91" s="77"/>
      <c r="ER91" s="77"/>
      <c r="ES91" s="77"/>
      <c r="ET91" s="77"/>
      <c r="EU91" s="77"/>
      <c r="EV91" s="77"/>
      <c r="EW91" s="77"/>
      <c r="EX91" s="77"/>
      <c r="EY91" s="77"/>
      <c r="EZ91" s="77"/>
      <c r="FA91" s="77"/>
      <c r="FB91" s="77"/>
      <c r="FC91" s="77"/>
      <c r="FD91" s="77"/>
      <c r="FE91" s="77"/>
      <c r="FF91" s="77"/>
      <c r="FG91" s="77"/>
      <c r="FH91" s="77"/>
      <c r="FI91" s="77"/>
      <c r="FJ91" s="77"/>
      <c r="FK91" s="77"/>
      <c r="FL91" s="77"/>
      <c r="FM91" s="77"/>
      <c r="FN91" s="77"/>
      <c r="FO91" s="77"/>
      <c r="FP91" s="77"/>
      <c r="FQ91" s="77"/>
      <c r="FR91" s="77"/>
      <c r="FS91" s="77"/>
      <c r="FT91" s="77"/>
      <c r="FU91" s="77"/>
      <c r="FV91" s="77"/>
      <c r="FW91" s="77"/>
      <c r="FX91" s="77"/>
      <c r="FY91" s="77"/>
      <c r="FZ91" s="77"/>
      <c r="GA91" s="77"/>
      <c r="GB91" s="77"/>
      <c r="GC91" s="77"/>
      <c r="GD91" s="77"/>
      <c r="GE91" s="77"/>
      <c r="GF91" s="77"/>
      <c r="GG91" s="77"/>
      <c r="GH91" s="77"/>
      <c r="GI91" s="77"/>
      <c r="GJ91" s="77"/>
      <c r="GK91" s="77"/>
      <c r="GL91" s="77"/>
      <c r="GM91" s="77"/>
      <c r="GN91" s="77"/>
      <c r="GO91" s="77"/>
      <c r="GP91" s="77"/>
      <c r="GQ91" s="77"/>
      <c r="GR91" s="77"/>
      <c r="GS91" s="77"/>
      <c r="GT91" s="77"/>
      <c r="GU91" s="77"/>
      <c r="GV91" s="77"/>
      <c r="GW91" s="77"/>
      <c r="GX91" s="77"/>
      <c r="GY91" s="77"/>
      <c r="GZ91" s="77"/>
      <c r="HA91" s="77"/>
      <c r="HB91" s="77"/>
      <c r="HC91" s="77"/>
      <c r="HD91" s="77"/>
      <c r="HE91" s="77"/>
      <c r="HF91" s="77"/>
      <c r="HG91" s="77"/>
      <c r="HH91" s="77"/>
      <c r="HI91" s="77"/>
      <c r="HJ91" s="77"/>
      <c r="HK91" s="77"/>
      <c r="HL91" s="77"/>
      <c r="HM91" s="77"/>
      <c r="HN91" s="77"/>
      <c r="HO91" s="77"/>
      <c r="HP91" s="77"/>
      <c r="HQ91" s="77"/>
      <c r="HR91" s="77"/>
      <c r="HS91" s="77"/>
      <c r="HT91" s="77"/>
      <c r="HU91" s="77"/>
      <c r="HV91" s="77"/>
      <c r="HW91" s="77"/>
      <c r="HX91" s="77"/>
      <c r="HY91" s="77"/>
      <c r="HZ91" s="77"/>
      <c r="IA91" s="77"/>
      <c r="IB91" s="77"/>
      <c r="IC91" s="77"/>
      <c r="ID91" s="77"/>
      <c r="IE91" s="77"/>
      <c r="IF91" s="77"/>
      <c r="IG91" s="77"/>
      <c r="IH91" s="77"/>
      <c r="II91" s="77"/>
      <c r="IJ91" s="77"/>
      <c r="IK91" s="77"/>
      <c r="IL91" s="77"/>
      <c r="IM91" s="77"/>
      <c r="IN91" s="77"/>
      <c r="IO91" s="77"/>
      <c r="IP91" s="77"/>
      <c r="IQ91" s="77"/>
      <c r="IR91" s="77"/>
      <c r="IS91" s="77"/>
      <c r="IT91" s="77"/>
      <c r="IU91" s="77"/>
      <c r="IV91" s="77"/>
    </row>
    <row r="92" spans="1:256" x14ac:dyDescent="0.15">
      <c r="A92" s="77"/>
      <c r="B92" s="77"/>
      <c r="C92" s="225"/>
      <c r="D92" s="226"/>
      <c r="E92" s="77"/>
      <c r="F92" s="77" t="s">
        <v>381</v>
      </c>
      <c r="G92" s="229">
        <f>G82+300+411</f>
        <v>1251</v>
      </c>
      <c r="H92" s="77">
        <v>350</v>
      </c>
      <c r="I92" s="230">
        <f>I88+I91</f>
        <v>12887.538481714286</v>
      </c>
      <c r="J92" s="77">
        <f>(25*12)+(4.5*12)+246</f>
        <v>600</v>
      </c>
      <c r="K92" s="77">
        <v>1000</v>
      </c>
      <c r="L92" s="77"/>
      <c r="M92" s="77">
        <v>2000</v>
      </c>
      <c r="N92" s="231">
        <v>25000</v>
      </c>
      <c r="O92" s="77">
        <v>3000</v>
      </c>
      <c r="P92" s="77"/>
      <c r="Q92" s="77"/>
      <c r="R92" s="77"/>
      <c r="S92" s="77">
        <v>0</v>
      </c>
      <c r="T92" s="77">
        <v>550</v>
      </c>
      <c r="U92" s="77">
        <v>600</v>
      </c>
      <c r="V92" s="77">
        <v>600</v>
      </c>
      <c r="W92" s="77">
        <v>300</v>
      </c>
      <c r="X92" s="77"/>
      <c r="Y92" s="112">
        <f>SUM(G92:X92)</f>
        <v>48138.538481714284</v>
      </c>
      <c r="Z92" s="77"/>
      <c r="AA92" s="99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77"/>
      <c r="CB92" s="77"/>
      <c r="CC92" s="77"/>
      <c r="CD92" s="77"/>
      <c r="CE92" s="77"/>
      <c r="CF92" s="77"/>
      <c r="CG92" s="77"/>
      <c r="CH92" s="77"/>
      <c r="CI92" s="77"/>
      <c r="CJ92" s="77"/>
      <c r="CK92" s="77"/>
      <c r="CL92" s="77"/>
      <c r="CM92" s="77"/>
      <c r="CN92" s="77"/>
      <c r="CO92" s="77"/>
      <c r="CP92" s="77"/>
      <c r="CQ92" s="77"/>
      <c r="CR92" s="77"/>
      <c r="CS92" s="77"/>
      <c r="CT92" s="77"/>
      <c r="CU92" s="77"/>
      <c r="CV92" s="77"/>
      <c r="CW92" s="77"/>
      <c r="CX92" s="77"/>
      <c r="CY92" s="77"/>
      <c r="CZ92" s="77"/>
      <c r="DA92" s="77"/>
      <c r="DB92" s="77"/>
      <c r="DC92" s="77"/>
      <c r="DD92" s="77"/>
      <c r="DE92" s="77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7"/>
      <c r="DQ92" s="77"/>
      <c r="DR92" s="77"/>
      <c r="DS92" s="77"/>
      <c r="DT92" s="77"/>
      <c r="DU92" s="77"/>
      <c r="DV92" s="77"/>
      <c r="DW92" s="77"/>
      <c r="DX92" s="77"/>
      <c r="DY92" s="77"/>
      <c r="DZ92" s="77"/>
      <c r="EA92" s="77"/>
      <c r="EB92" s="77"/>
      <c r="EC92" s="77"/>
      <c r="ED92" s="77"/>
      <c r="EE92" s="77"/>
      <c r="EF92" s="77"/>
      <c r="EG92" s="77"/>
      <c r="EH92" s="77"/>
      <c r="EI92" s="77"/>
      <c r="EJ92" s="77"/>
      <c r="EK92" s="77"/>
      <c r="EL92" s="77"/>
      <c r="EM92" s="77"/>
      <c r="EN92" s="77"/>
      <c r="EO92" s="77"/>
      <c r="EP92" s="77"/>
      <c r="EQ92" s="77"/>
      <c r="ER92" s="77"/>
      <c r="ES92" s="77"/>
      <c r="ET92" s="77"/>
      <c r="EU92" s="77"/>
      <c r="EV92" s="77"/>
      <c r="EW92" s="77"/>
      <c r="EX92" s="77"/>
      <c r="EY92" s="77"/>
      <c r="EZ92" s="77"/>
      <c r="FA92" s="77"/>
      <c r="FB92" s="77"/>
      <c r="FC92" s="77"/>
      <c r="FD92" s="77"/>
      <c r="FE92" s="77"/>
      <c r="FF92" s="77"/>
      <c r="FG92" s="77"/>
      <c r="FH92" s="77"/>
      <c r="FI92" s="77"/>
      <c r="FJ92" s="77"/>
      <c r="FK92" s="77"/>
      <c r="FL92" s="77"/>
      <c r="FM92" s="77"/>
      <c r="FN92" s="77"/>
      <c r="FO92" s="77"/>
      <c r="FP92" s="77"/>
      <c r="FQ92" s="77"/>
      <c r="FR92" s="77"/>
      <c r="FS92" s="77"/>
      <c r="FT92" s="77"/>
      <c r="FU92" s="77"/>
      <c r="FV92" s="77"/>
      <c r="FW92" s="77"/>
      <c r="FX92" s="77"/>
      <c r="FY92" s="77"/>
      <c r="FZ92" s="77"/>
      <c r="GA92" s="77"/>
      <c r="GB92" s="77"/>
      <c r="GC92" s="77"/>
      <c r="GD92" s="77"/>
      <c r="GE92" s="77"/>
      <c r="GF92" s="77"/>
      <c r="GG92" s="77"/>
      <c r="GH92" s="77"/>
      <c r="GI92" s="77"/>
      <c r="GJ92" s="77"/>
      <c r="GK92" s="77"/>
      <c r="GL92" s="77"/>
      <c r="GM92" s="77"/>
      <c r="GN92" s="77"/>
      <c r="GO92" s="77"/>
      <c r="GP92" s="77"/>
      <c r="GQ92" s="77"/>
      <c r="GR92" s="77"/>
      <c r="GS92" s="77"/>
      <c r="GT92" s="77"/>
      <c r="GU92" s="77"/>
      <c r="GV92" s="77"/>
      <c r="GW92" s="77"/>
      <c r="GX92" s="77"/>
      <c r="GY92" s="77"/>
      <c r="GZ92" s="77"/>
      <c r="HA92" s="77"/>
      <c r="HB92" s="77"/>
      <c r="HC92" s="77"/>
      <c r="HD92" s="77"/>
      <c r="HE92" s="77"/>
      <c r="HF92" s="77"/>
      <c r="HG92" s="77"/>
      <c r="HH92" s="77"/>
      <c r="HI92" s="77"/>
      <c r="HJ92" s="77"/>
      <c r="HK92" s="77"/>
      <c r="HL92" s="77"/>
      <c r="HM92" s="77"/>
      <c r="HN92" s="77"/>
      <c r="HO92" s="77"/>
      <c r="HP92" s="77"/>
      <c r="HQ92" s="77"/>
      <c r="HR92" s="77"/>
      <c r="HS92" s="77"/>
      <c r="HT92" s="77"/>
      <c r="HU92" s="77"/>
      <c r="HV92" s="77"/>
      <c r="HW92" s="77"/>
      <c r="HX92" s="77"/>
      <c r="HY92" s="77"/>
      <c r="HZ92" s="77"/>
      <c r="IA92" s="77"/>
      <c r="IB92" s="77"/>
      <c r="IC92" s="77"/>
      <c r="ID92" s="77"/>
      <c r="IE92" s="77"/>
      <c r="IF92" s="77"/>
      <c r="IG92" s="77"/>
      <c r="IH92" s="77"/>
      <c r="II92" s="77"/>
      <c r="IJ92" s="77"/>
      <c r="IK92" s="77"/>
      <c r="IL92" s="77"/>
      <c r="IM92" s="77"/>
      <c r="IN92" s="77"/>
      <c r="IO92" s="77"/>
      <c r="IP92" s="77"/>
      <c r="IQ92" s="77"/>
      <c r="IR92" s="77"/>
      <c r="IS92" s="77"/>
      <c r="IT92" s="77"/>
      <c r="IU92" s="77"/>
      <c r="IV92" s="77"/>
    </row>
    <row r="93" spans="1:256" x14ac:dyDescent="0.15">
      <c r="A93" s="77"/>
      <c r="B93" s="77"/>
      <c r="C93" s="225"/>
      <c r="D93" s="226"/>
      <c r="E93" s="77"/>
      <c r="F93" s="77"/>
      <c r="G93" s="227"/>
      <c r="H93" s="77"/>
      <c r="I93" s="77"/>
      <c r="J93" s="77"/>
      <c r="K93" s="77">
        <f>8.41*800</f>
        <v>6728</v>
      </c>
      <c r="L93" s="77"/>
      <c r="M93" s="77" t="s">
        <v>382</v>
      </c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112">
        <f>Y92-N92</f>
        <v>23138.538481714284</v>
      </c>
      <c r="Z93" s="77"/>
      <c r="AA93" s="99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77"/>
      <c r="CB93" s="77"/>
      <c r="CC93" s="77"/>
      <c r="CD93" s="77"/>
      <c r="CE93" s="77"/>
      <c r="CF93" s="77"/>
      <c r="CG93" s="77"/>
      <c r="CH93" s="77"/>
      <c r="CI93" s="77"/>
      <c r="CJ93" s="77"/>
      <c r="CK93" s="77"/>
      <c r="CL93" s="77"/>
      <c r="CM93" s="77"/>
      <c r="CN93" s="77"/>
      <c r="CO93" s="77"/>
      <c r="CP93" s="77"/>
      <c r="CQ93" s="77"/>
      <c r="CR93" s="77"/>
      <c r="CS93" s="77"/>
      <c r="CT93" s="77"/>
      <c r="CU93" s="77"/>
      <c r="CV93" s="77"/>
      <c r="CW93" s="77"/>
      <c r="CX93" s="77"/>
      <c r="CY93" s="77"/>
      <c r="CZ93" s="77"/>
      <c r="DA93" s="77"/>
      <c r="DB93" s="77"/>
      <c r="DC93" s="77"/>
      <c r="DD93" s="77"/>
      <c r="DE93" s="77"/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7"/>
      <c r="DQ93" s="77"/>
      <c r="DR93" s="77"/>
      <c r="DS93" s="77"/>
      <c r="DT93" s="77"/>
      <c r="DU93" s="77"/>
      <c r="DV93" s="77"/>
      <c r="DW93" s="77"/>
      <c r="DX93" s="77"/>
      <c r="DY93" s="77"/>
      <c r="DZ93" s="77"/>
      <c r="EA93" s="77"/>
      <c r="EB93" s="77"/>
      <c r="EC93" s="77"/>
      <c r="ED93" s="77"/>
      <c r="EE93" s="77"/>
      <c r="EF93" s="77"/>
      <c r="EG93" s="77"/>
      <c r="EH93" s="77"/>
      <c r="EI93" s="77"/>
      <c r="EJ93" s="77"/>
      <c r="EK93" s="77"/>
      <c r="EL93" s="77"/>
      <c r="EM93" s="77"/>
      <c r="EN93" s="77"/>
      <c r="EO93" s="77"/>
      <c r="EP93" s="77"/>
      <c r="EQ93" s="77"/>
      <c r="ER93" s="77"/>
      <c r="ES93" s="77"/>
      <c r="ET93" s="77"/>
      <c r="EU93" s="77"/>
      <c r="EV93" s="77"/>
      <c r="EW93" s="77"/>
      <c r="EX93" s="77"/>
      <c r="EY93" s="77"/>
      <c r="EZ93" s="77"/>
      <c r="FA93" s="77"/>
      <c r="FB93" s="77"/>
      <c r="FC93" s="77"/>
      <c r="FD93" s="77"/>
      <c r="FE93" s="77"/>
      <c r="FF93" s="77"/>
      <c r="FG93" s="77"/>
      <c r="FH93" s="77"/>
      <c r="FI93" s="77"/>
      <c r="FJ93" s="77"/>
      <c r="FK93" s="77"/>
      <c r="FL93" s="77"/>
      <c r="FM93" s="77"/>
      <c r="FN93" s="77"/>
      <c r="FO93" s="77"/>
      <c r="FP93" s="77"/>
      <c r="FQ93" s="77"/>
      <c r="FR93" s="77"/>
      <c r="FS93" s="77"/>
      <c r="FT93" s="77"/>
      <c r="FU93" s="77"/>
      <c r="FV93" s="77"/>
      <c r="FW93" s="77"/>
      <c r="FX93" s="77"/>
      <c r="FY93" s="77"/>
      <c r="FZ93" s="77"/>
      <c r="GA93" s="77"/>
      <c r="GB93" s="77"/>
      <c r="GC93" s="77"/>
      <c r="GD93" s="77"/>
      <c r="GE93" s="77"/>
      <c r="GF93" s="77"/>
      <c r="GG93" s="77"/>
      <c r="GH93" s="77"/>
      <c r="GI93" s="77"/>
      <c r="GJ93" s="77"/>
      <c r="GK93" s="77"/>
      <c r="GL93" s="77"/>
      <c r="GM93" s="77"/>
      <c r="GN93" s="77"/>
      <c r="GO93" s="77"/>
      <c r="GP93" s="77"/>
      <c r="GQ93" s="77"/>
      <c r="GR93" s="77"/>
      <c r="GS93" s="77"/>
      <c r="GT93" s="77"/>
      <c r="GU93" s="77"/>
      <c r="GV93" s="77"/>
      <c r="GW93" s="77"/>
      <c r="GX93" s="77"/>
      <c r="GY93" s="77"/>
      <c r="GZ93" s="77"/>
      <c r="HA93" s="77"/>
      <c r="HB93" s="77"/>
      <c r="HC93" s="77"/>
      <c r="HD93" s="77"/>
      <c r="HE93" s="77"/>
      <c r="HF93" s="77"/>
      <c r="HG93" s="77"/>
      <c r="HH93" s="77"/>
      <c r="HI93" s="77"/>
      <c r="HJ93" s="77"/>
      <c r="HK93" s="77"/>
      <c r="HL93" s="77"/>
      <c r="HM93" s="77"/>
      <c r="HN93" s="77"/>
      <c r="HO93" s="77"/>
      <c r="HP93" s="77"/>
      <c r="HQ93" s="77"/>
      <c r="HR93" s="77"/>
      <c r="HS93" s="77"/>
      <c r="HT93" s="77"/>
      <c r="HU93" s="77"/>
      <c r="HV93" s="77"/>
      <c r="HW93" s="77"/>
      <c r="HX93" s="77"/>
      <c r="HY93" s="77"/>
      <c r="HZ93" s="77"/>
      <c r="IA93" s="77"/>
      <c r="IB93" s="77"/>
      <c r="IC93" s="77"/>
      <c r="ID93" s="77"/>
      <c r="IE93" s="77"/>
      <c r="IF93" s="77"/>
      <c r="IG93" s="77"/>
      <c r="IH93" s="77"/>
      <c r="II93" s="77"/>
      <c r="IJ93" s="77"/>
      <c r="IK93" s="77"/>
      <c r="IL93" s="77"/>
      <c r="IM93" s="77"/>
      <c r="IN93" s="77"/>
      <c r="IO93" s="77"/>
      <c r="IP93" s="77"/>
      <c r="IQ93" s="77"/>
      <c r="IR93" s="77"/>
      <c r="IS93" s="77"/>
      <c r="IT93" s="77"/>
      <c r="IU93" s="77"/>
      <c r="IV93" s="77"/>
    </row>
    <row r="95" spans="1:256" x14ac:dyDescent="0.15">
      <c r="A95" s="77"/>
      <c r="B95" s="77"/>
      <c r="C95" s="225"/>
      <c r="D95" s="226"/>
      <c r="E95" s="77"/>
      <c r="F95" s="77">
        <v>30</v>
      </c>
      <c r="G95" s="22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 t="s">
        <v>85</v>
      </c>
      <c r="X95" s="77" t="s">
        <v>10</v>
      </c>
      <c r="Y95" s="232">
        <v>26193.31</v>
      </c>
      <c r="Z95" s="77" t="s">
        <v>86</v>
      </c>
      <c r="AA95" s="99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  <c r="BP95" s="77"/>
      <c r="BQ95" s="77"/>
      <c r="BR95" s="77"/>
      <c r="BS95" s="77"/>
      <c r="BT95" s="77"/>
      <c r="BU95" s="77"/>
      <c r="BV95" s="77"/>
      <c r="BW95" s="77"/>
      <c r="BX95" s="77"/>
      <c r="BY95" s="77"/>
      <c r="BZ95" s="77"/>
      <c r="CA95" s="77"/>
      <c r="CB95" s="77"/>
      <c r="CC95" s="77"/>
      <c r="CD95" s="77"/>
      <c r="CE95" s="77"/>
      <c r="CF95" s="77"/>
      <c r="CG95" s="77"/>
      <c r="CH95" s="77"/>
      <c r="CI95" s="77"/>
      <c r="CJ95" s="77"/>
      <c r="CK95" s="77"/>
      <c r="CL95" s="77"/>
      <c r="CM95" s="77"/>
      <c r="CN95" s="77"/>
      <c r="CO95" s="77"/>
      <c r="CP95" s="77"/>
      <c r="CQ95" s="77"/>
      <c r="CR95" s="77"/>
      <c r="CS95" s="77"/>
      <c r="CT95" s="77"/>
      <c r="CU95" s="77"/>
      <c r="CV95" s="77"/>
      <c r="CW95" s="77"/>
      <c r="CX95" s="77"/>
      <c r="CY95" s="77"/>
      <c r="CZ95" s="77"/>
      <c r="DA95" s="77"/>
      <c r="DB95" s="77"/>
      <c r="DC95" s="77"/>
      <c r="DD95" s="77"/>
      <c r="DE95" s="77"/>
      <c r="DF95" s="77"/>
      <c r="DG95" s="77"/>
      <c r="DH95" s="77"/>
      <c r="DI95" s="77"/>
      <c r="DJ95" s="77"/>
      <c r="DK95" s="77"/>
      <c r="DL95" s="77"/>
      <c r="DM95" s="77"/>
      <c r="DN95" s="77"/>
      <c r="DO95" s="77"/>
      <c r="DP95" s="77"/>
      <c r="DQ95" s="77"/>
      <c r="DR95" s="77"/>
      <c r="DS95" s="77"/>
      <c r="DT95" s="77"/>
      <c r="DU95" s="77"/>
      <c r="DV95" s="77"/>
      <c r="DW95" s="77"/>
      <c r="DX95" s="77"/>
      <c r="DY95" s="77"/>
      <c r="DZ95" s="77"/>
      <c r="EA95" s="77"/>
      <c r="EB95" s="77"/>
      <c r="EC95" s="77"/>
      <c r="ED95" s="77"/>
      <c r="EE95" s="77"/>
      <c r="EF95" s="77"/>
      <c r="EG95" s="77"/>
      <c r="EH95" s="77"/>
      <c r="EI95" s="77"/>
      <c r="EJ95" s="77"/>
      <c r="EK95" s="77"/>
      <c r="EL95" s="77"/>
      <c r="EM95" s="77"/>
      <c r="EN95" s="77"/>
      <c r="EO95" s="77"/>
      <c r="EP95" s="77"/>
      <c r="EQ95" s="77"/>
      <c r="ER95" s="77"/>
      <c r="ES95" s="77"/>
      <c r="ET95" s="77"/>
      <c r="EU95" s="77"/>
      <c r="EV95" s="77"/>
      <c r="EW95" s="77"/>
      <c r="EX95" s="77"/>
      <c r="EY95" s="77"/>
      <c r="EZ95" s="77"/>
      <c r="FA95" s="77"/>
      <c r="FB95" s="77"/>
      <c r="FC95" s="77"/>
      <c r="FD95" s="77"/>
      <c r="FE95" s="77"/>
      <c r="FF95" s="77"/>
      <c r="FG95" s="77"/>
      <c r="FH95" s="77"/>
      <c r="FI95" s="77"/>
      <c r="FJ95" s="77"/>
      <c r="FK95" s="77"/>
      <c r="FL95" s="77"/>
      <c r="FM95" s="77"/>
      <c r="FN95" s="77"/>
      <c r="FO95" s="77"/>
      <c r="FP95" s="77"/>
      <c r="FQ95" s="77"/>
      <c r="FR95" s="77"/>
      <c r="FS95" s="77"/>
      <c r="FT95" s="77"/>
      <c r="FU95" s="77"/>
      <c r="FV95" s="77"/>
      <c r="FW95" s="77"/>
      <c r="FX95" s="77"/>
      <c r="FY95" s="77"/>
      <c r="FZ95" s="77"/>
      <c r="GA95" s="77"/>
      <c r="GB95" s="77"/>
      <c r="GC95" s="77"/>
      <c r="GD95" s="77"/>
      <c r="GE95" s="77"/>
      <c r="GF95" s="77"/>
      <c r="GG95" s="77"/>
      <c r="GH95" s="77"/>
      <c r="GI95" s="77"/>
      <c r="GJ95" s="77"/>
      <c r="GK95" s="77"/>
      <c r="GL95" s="77"/>
      <c r="GM95" s="77"/>
      <c r="GN95" s="77"/>
      <c r="GO95" s="77"/>
      <c r="GP95" s="77"/>
      <c r="GQ95" s="77"/>
      <c r="GR95" s="77"/>
      <c r="GS95" s="77"/>
      <c r="GT95" s="77"/>
      <c r="GU95" s="77"/>
      <c r="GV95" s="77"/>
      <c r="GW95" s="77"/>
      <c r="GX95" s="77"/>
      <c r="GY95" s="77"/>
      <c r="GZ95" s="77"/>
      <c r="HA95" s="77"/>
      <c r="HB95" s="77"/>
      <c r="HC95" s="77"/>
      <c r="HD95" s="77"/>
      <c r="HE95" s="77"/>
      <c r="HF95" s="77"/>
      <c r="HG95" s="77"/>
      <c r="HH95" s="77"/>
      <c r="HI95" s="77"/>
      <c r="HJ95" s="77"/>
      <c r="HK95" s="77"/>
      <c r="HL95" s="77"/>
      <c r="HM95" s="77"/>
      <c r="HN95" s="77"/>
      <c r="HO95" s="77"/>
      <c r="HP95" s="77"/>
      <c r="HQ95" s="77"/>
      <c r="HR95" s="77"/>
      <c r="HS95" s="77"/>
      <c r="HT95" s="77"/>
      <c r="HU95" s="77"/>
      <c r="HV95" s="77"/>
      <c r="HW95" s="77"/>
      <c r="HX95" s="77"/>
      <c r="HY95" s="77"/>
      <c r="HZ95" s="77"/>
      <c r="IA95" s="77"/>
      <c r="IB95" s="77"/>
      <c r="IC95" s="77"/>
      <c r="ID95" s="77"/>
      <c r="IE95" s="77"/>
      <c r="IF95" s="77"/>
      <c r="IG95" s="77"/>
      <c r="IH95" s="77"/>
      <c r="II95" s="77"/>
      <c r="IJ95" s="77"/>
      <c r="IK95" s="77"/>
      <c r="IL95" s="77"/>
      <c r="IM95" s="77"/>
      <c r="IN95" s="77"/>
      <c r="IO95" s="77"/>
      <c r="IP95" s="77"/>
      <c r="IQ95" s="77"/>
      <c r="IR95" s="77"/>
      <c r="IS95" s="77"/>
      <c r="IT95" s="77"/>
      <c r="IU95" s="77"/>
      <c r="IV95" s="77"/>
    </row>
    <row r="96" spans="1:256" x14ac:dyDescent="0.15">
      <c r="A96" s="77"/>
      <c r="B96" s="77"/>
      <c r="C96" s="225"/>
      <c r="D96" s="226"/>
      <c r="E96" s="77"/>
      <c r="F96" s="100" t="s">
        <v>95</v>
      </c>
      <c r="G96" s="22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112"/>
      <c r="Z96" s="77"/>
      <c r="AA96" s="99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77"/>
      <c r="CB96" s="77"/>
      <c r="CC96" s="77"/>
      <c r="CD96" s="77"/>
      <c r="CE96" s="77"/>
      <c r="CF96" s="77"/>
      <c r="CG96" s="77"/>
      <c r="CH96" s="77"/>
      <c r="CI96" s="77"/>
      <c r="CJ96" s="77"/>
      <c r="CK96" s="77"/>
      <c r="CL96" s="77"/>
      <c r="CM96" s="77"/>
      <c r="CN96" s="77"/>
      <c r="CO96" s="77"/>
      <c r="CP96" s="77"/>
      <c r="CQ96" s="77"/>
      <c r="CR96" s="77"/>
      <c r="CS96" s="77"/>
      <c r="CT96" s="77"/>
      <c r="CU96" s="77"/>
      <c r="CV96" s="77"/>
      <c r="CW96" s="77"/>
      <c r="CX96" s="77"/>
      <c r="CY96" s="77"/>
      <c r="CZ96" s="77"/>
      <c r="DA96" s="77"/>
      <c r="DB96" s="77"/>
      <c r="DC96" s="77"/>
      <c r="DD96" s="77"/>
      <c r="DE96" s="77"/>
      <c r="DF96" s="77"/>
      <c r="DG96" s="77"/>
      <c r="DH96" s="77"/>
      <c r="DI96" s="77"/>
      <c r="DJ96" s="77"/>
      <c r="DK96" s="77"/>
      <c r="DL96" s="77"/>
      <c r="DM96" s="77"/>
      <c r="DN96" s="77"/>
      <c r="DO96" s="77"/>
      <c r="DP96" s="77"/>
      <c r="DQ96" s="77"/>
      <c r="DR96" s="77"/>
      <c r="DS96" s="77"/>
      <c r="DT96" s="77"/>
      <c r="DU96" s="77"/>
      <c r="DV96" s="77"/>
      <c r="DW96" s="77"/>
      <c r="DX96" s="77"/>
      <c r="DY96" s="77"/>
      <c r="DZ96" s="77"/>
      <c r="EA96" s="77"/>
      <c r="EB96" s="77"/>
      <c r="EC96" s="77"/>
      <c r="ED96" s="77"/>
      <c r="EE96" s="77"/>
      <c r="EF96" s="77"/>
      <c r="EG96" s="77"/>
      <c r="EH96" s="77"/>
      <c r="EI96" s="77"/>
      <c r="EJ96" s="77"/>
      <c r="EK96" s="77"/>
      <c r="EL96" s="77"/>
      <c r="EM96" s="77"/>
      <c r="EN96" s="77"/>
      <c r="EO96" s="77"/>
      <c r="EP96" s="77"/>
      <c r="EQ96" s="77"/>
      <c r="ER96" s="77"/>
      <c r="ES96" s="77"/>
      <c r="ET96" s="77"/>
      <c r="EU96" s="77"/>
      <c r="EV96" s="77"/>
      <c r="EW96" s="77"/>
      <c r="EX96" s="77"/>
      <c r="EY96" s="77"/>
      <c r="EZ96" s="77"/>
      <c r="FA96" s="77"/>
      <c r="FB96" s="77"/>
      <c r="FC96" s="77"/>
      <c r="FD96" s="77"/>
      <c r="FE96" s="77"/>
      <c r="FF96" s="77"/>
      <c r="FG96" s="77"/>
      <c r="FH96" s="77"/>
      <c r="FI96" s="77"/>
      <c r="FJ96" s="77"/>
      <c r="FK96" s="77"/>
      <c r="FL96" s="77"/>
      <c r="FM96" s="77"/>
      <c r="FN96" s="77"/>
      <c r="FO96" s="77"/>
      <c r="FP96" s="77"/>
      <c r="FQ96" s="77"/>
      <c r="FR96" s="77"/>
      <c r="FS96" s="77"/>
      <c r="FT96" s="77"/>
      <c r="FU96" s="77"/>
      <c r="FV96" s="77"/>
      <c r="FW96" s="77"/>
      <c r="FX96" s="77"/>
      <c r="FY96" s="77"/>
      <c r="FZ96" s="77"/>
      <c r="GA96" s="77"/>
      <c r="GB96" s="77"/>
      <c r="GC96" s="77"/>
      <c r="GD96" s="77"/>
      <c r="GE96" s="77"/>
      <c r="GF96" s="77"/>
      <c r="GG96" s="77"/>
      <c r="GH96" s="77"/>
      <c r="GI96" s="77"/>
      <c r="GJ96" s="77"/>
      <c r="GK96" s="77"/>
      <c r="GL96" s="77"/>
      <c r="GM96" s="77"/>
      <c r="GN96" s="77"/>
      <c r="GO96" s="77"/>
      <c r="GP96" s="77"/>
      <c r="GQ96" s="77"/>
      <c r="GR96" s="77"/>
      <c r="GS96" s="77"/>
      <c r="GT96" s="77"/>
      <c r="GU96" s="77"/>
      <c r="GV96" s="77"/>
      <c r="GW96" s="77"/>
      <c r="GX96" s="77"/>
      <c r="GY96" s="77"/>
      <c r="GZ96" s="77"/>
      <c r="HA96" s="77"/>
      <c r="HB96" s="77"/>
      <c r="HC96" s="77"/>
      <c r="HD96" s="77"/>
      <c r="HE96" s="77"/>
      <c r="HF96" s="77"/>
      <c r="HG96" s="77"/>
      <c r="HH96" s="77"/>
      <c r="HI96" s="77"/>
      <c r="HJ96" s="77"/>
      <c r="HK96" s="77"/>
      <c r="HL96" s="77"/>
      <c r="HM96" s="77"/>
      <c r="HN96" s="77"/>
      <c r="HO96" s="77"/>
      <c r="HP96" s="77"/>
      <c r="HQ96" s="77"/>
      <c r="HR96" s="77"/>
      <c r="HS96" s="77"/>
      <c r="HT96" s="77"/>
      <c r="HU96" s="77"/>
      <c r="HV96" s="77"/>
      <c r="HW96" s="77"/>
      <c r="HX96" s="77"/>
      <c r="HY96" s="77"/>
      <c r="HZ96" s="77"/>
      <c r="IA96" s="77"/>
      <c r="IB96" s="77"/>
      <c r="IC96" s="77"/>
      <c r="ID96" s="77"/>
      <c r="IE96" s="77"/>
      <c r="IF96" s="77"/>
      <c r="IG96" s="77"/>
      <c r="IH96" s="77"/>
      <c r="II96" s="77"/>
      <c r="IJ96" s="77"/>
      <c r="IK96" s="77"/>
      <c r="IL96" s="77"/>
      <c r="IM96" s="77"/>
      <c r="IN96" s="77"/>
      <c r="IO96" s="77"/>
      <c r="IP96" s="77"/>
      <c r="IQ96" s="77"/>
      <c r="IR96" s="77"/>
      <c r="IS96" s="77"/>
      <c r="IT96" s="77"/>
      <c r="IU96" s="77"/>
      <c r="IV96" s="77"/>
    </row>
    <row r="97" spans="1:256" x14ac:dyDescent="0.15">
      <c r="A97" s="77"/>
      <c r="B97" s="77"/>
      <c r="C97" s="225"/>
      <c r="D97" s="226"/>
      <c r="E97" s="77"/>
      <c r="F97" s="77" t="s">
        <v>96</v>
      </c>
      <c r="G97" s="227">
        <v>0</v>
      </c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112"/>
      <c r="Z97" s="77"/>
      <c r="AA97" s="99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77"/>
      <c r="CB97" s="77"/>
      <c r="CC97" s="77"/>
      <c r="CD97" s="77"/>
      <c r="CE97" s="77"/>
      <c r="CF97" s="77"/>
      <c r="CG97" s="77"/>
      <c r="CH97" s="77"/>
      <c r="CI97" s="77"/>
      <c r="CJ97" s="77"/>
      <c r="CK97" s="77"/>
      <c r="CL97" s="77"/>
      <c r="CM97" s="77"/>
      <c r="CN97" s="77"/>
      <c r="CO97" s="77"/>
      <c r="CP97" s="77"/>
      <c r="CQ97" s="77"/>
      <c r="CR97" s="77"/>
      <c r="CS97" s="77"/>
      <c r="CT97" s="77"/>
      <c r="CU97" s="77"/>
      <c r="CV97" s="77"/>
      <c r="CW97" s="77"/>
      <c r="CX97" s="77"/>
      <c r="CY97" s="77"/>
      <c r="CZ97" s="77"/>
      <c r="DA97" s="77"/>
      <c r="DB97" s="77"/>
      <c r="DC97" s="77"/>
      <c r="DD97" s="77"/>
      <c r="DE97" s="77"/>
      <c r="DF97" s="77"/>
      <c r="DG97" s="77"/>
      <c r="DH97" s="77"/>
      <c r="DI97" s="77"/>
      <c r="DJ97" s="77"/>
      <c r="DK97" s="77"/>
      <c r="DL97" s="77"/>
      <c r="DM97" s="77"/>
      <c r="DN97" s="77"/>
      <c r="DO97" s="77"/>
      <c r="DP97" s="77"/>
      <c r="DQ97" s="77"/>
      <c r="DR97" s="77"/>
      <c r="DS97" s="77"/>
      <c r="DT97" s="77"/>
      <c r="DU97" s="77"/>
      <c r="DV97" s="77"/>
      <c r="DW97" s="77"/>
      <c r="DX97" s="77"/>
      <c r="DY97" s="77"/>
      <c r="DZ97" s="77"/>
      <c r="EA97" s="77"/>
      <c r="EB97" s="77"/>
      <c r="EC97" s="77"/>
      <c r="ED97" s="77"/>
      <c r="EE97" s="77"/>
      <c r="EF97" s="77"/>
      <c r="EG97" s="77"/>
      <c r="EH97" s="77"/>
      <c r="EI97" s="77"/>
      <c r="EJ97" s="77"/>
      <c r="EK97" s="77"/>
      <c r="EL97" s="77"/>
      <c r="EM97" s="77"/>
      <c r="EN97" s="77"/>
      <c r="EO97" s="77"/>
      <c r="EP97" s="77"/>
      <c r="EQ97" s="77"/>
      <c r="ER97" s="77"/>
      <c r="ES97" s="77"/>
      <c r="ET97" s="77"/>
      <c r="EU97" s="77"/>
      <c r="EV97" s="77"/>
      <c r="EW97" s="77"/>
      <c r="EX97" s="77"/>
      <c r="EY97" s="77"/>
      <c r="EZ97" s="77"/>
      <c r="FA97" s="77"/>
      <c r="FB97" s="77"/>
      <c r="FC97" s="77"/>
      <c r="FD97" s="77"/>
      <c r="FE97" s="77"/>
      <c r="FF97" s="77"/>
      <c r="FG97" s="77"/>
      <c r="FH97" s="77"/>
      <c r="FI97" s="77"/>
      <c r="FJ97" s="77"/>
      <c r="FK97" s="77"/>
      <c r="FL97" s="77"/>
      <c r="FM97" s="77"/>
      <c r="FN97" s="77"/>
      <c r="FO97" s="77"/>
      <c r="FP97" s="77"/>
      <c r="FQ97" s="77"/>
      <c r="FR97" s="77"/>
      <c r="FS97" s="77"/>
      <c r="FT97" s="77"/>
      <c r="FU97" s="77"/>
      <c r="FV97" s="77"/>
      <c r="FW97" s="77"/>
      <c r="FX97" s="77"/>
      <c r="FY97" s="77"/>
      <c r="FZ97" s="77"/>
      <c r="GA97" s="77"/>
      <c r="GB97" s="77"/>
      <c r="GC97" s="77"/>
      <c r="GD97" s="77"/>
      <c r="GE97" s="77"/>
      <c r="GF97" s="77"/>
      <c r="GG97" s="77"/>
      <c r="GH97" s="77"/>
      <c r="GI97" s="77"/>
      <c r="GJ97" s="77"/>
      <c r="GK97" s="77"/>
      <c r="GL97" s="77"/>
      <c r="GM97" s="77"/>
      <c r="GN97" s="77"/>
      <c r="GO97" s="77"/>
      <c r="GP97" s="77"/>
      <c r="GQ97" s="77"/>
      <c r="GR97" s="77"/>
      <c r="GS97" s="77"/>
      <c r="GT97" s="77"/>
      <c r="GU97" s="77"/>
      <c r="GV97" s="77"/>
      <c r="GW97" s="77"/>
      <c r="GX97" s="77"/>
      <c r="GY97" s="77"/>
      <c r="GZ97" s="77"/>
      <c r="HA97" s="77"/>
      <c r="HB97" s="77"/>
      <c r="HC97" s="77"/>
      <c r="HD97" s="77"/>
      <c r="HE97" s="77"/>
      <c r="HF97" s="77"/>
      <c r="HG97" s="77"/>
      <c r="HH97" s="77"/>
      <c r="HI97" s="77"/>
      <c r="HJ97" s="77"/>
      <c r="HK97" s="77"/>
      <c r="HL97" s="77"/>
      <c r="HM97" s="77"/>
      <c r="HN97" s="77"/>
      <c r="HO97" s="77"/>
      <c r="HP97" s="77"/>
      <c r="HQ97" s="77"/>
      <c r="HR97" s="77"/>
      <c r="HS97" s="77"/>
      <c r="HT97" s="77"/>
      <c r="HU97" s="77"/>
      <c r="HV97" s="77"/>
      <c r="HW97" s="77"/>
      <c r="HX97" s="77"/>
      <c r="HY97" s="77"/>
      <c r="HZ97" s="77"/>
      <c r="IA97" s="77"/>
      <c r="IB97" s="77"/>
      <c r="IC97" s="77"/>
      <c r="ID97" s="77"/>
      <c r="IE97" s="77"/>
      <c r="IF97" s="77"/>
      <c r="IG97" s="77"/>
      <c r="IH97" s="77"/>
      <c r="II97" s="77"/>
      <c r="IJ97" s="77"/>
      <c r="IK97" s="77"/>
      <c r="IL97" s="77"/>
      <c r="IM97" s="77"/>
      <c r="IN97" s="77"/>
      <c r="IO97" s="77"/>
      <c r="IP97" s="77"/>
      <c r="IQ97" s="77"/>
      <c r="IR97" s="77"/>
      <c r="IS97" s="77"/>
      <c r="IT97" s="77"/>
      <c r="IU97" s="77"/>
      <c r="IV97" s="77"/>
    </row>
    <row r="98" spans="1:256" x14ac:dyDescent="0.15">
      <c r="A98" s="77"/>
      <c r="B98" s="77"/>
      <c r="C98" s="225"/>
      <c r="D98" s="226"/>
      <c r="E98" s="224" t="s">
        <v>383</v>
      </c>
      <c r="F98" s="77" t="s">
        <v>97</v>
      </c>
      <c r="G98" s="230">
        <v>1000</v>
      </c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112"/>
      <c r="Z98" s="77"/>
      <c r="AA98" s="99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77"/>
      <c r="CB98" s="77"/>
      <c r="CC98" s="77"/>
      <c r="CD98" s="77"/>
      <c r="CE98" s="77"/>
      <c r="CF98" s="77"/>
      <c r="CG98" s="77"/>
      <c r="CH98" s="77"/>
      <c r="CI98" s="77"/>
      <c r="CJ98" s="77"/>
      <c r="CK98" s="77"/>
      <c r="CL98" s="77"/>
      <c r="CM98" s="77"/>
      <c r="CN98" s="77"/>
      <c r="CO98" s="77"/>
      <c r="CP98" s="77"/>
      <c r="CQ98" s="77"/>
      <c r="CR98" s="77"/>
      <c r="CS98" s="77"/>
      <c r="CT98" s="77"/>
      <c r="CU98" s="77"/>
      <c r="CV98" s="77"/>
      <c r="CW98" s="77"/>
      <c r="CX98" s="77"/>
      <c r="CY98" s="77"/>
      <c r="CZ98" s="77"/>
      <c r="DA98" s="77"/>
      <c r="DB98" s="77"/>
      <c r="DC98" s="77"/>
      <c r="DD98" s="77"/>
      <c r="DE98" s="77"/>
      <c r="DF98" s="77"/>
      <c r="DG98" s="77"/>
      <c r="DH98" s="77"/>
      <c r="DI98" s="77"/>
      <c r="DJ98" s="77"/>
      <c r="DK98" s="77"/>
      <c r="DL98" s="77"/>
      <c r="DM98" s="77"/>
      <c r="DN98" s="77"/>
      <c r="DO98" s="77"/>
      <c r="DP98" s="77"/>
      <c r="DQ98" s="77"/>
      <c r="DR98" s="77"/>
      <c r="DS98" s="77"/>
      <c r="DT98" s="77"/>
      <c r="DU98" s="77"/>
      <c r="DV98" s="77"/>
      <c r="DW98" s="77"/>
      <c r="DX98" s="77"/>
      <c r="DY98" s="77"/>
      <c r="DZ98" s="77"/>
      <c r="EA98" s="77"/>
      <c r="EB98" s="77"/>
      <c r="EC98" s="77"/>
      <c r="ED98" s="77"/>
      <c r="EE98" s="77"/>
      <c r="EF98" s="77"/>
      <c r="EG98" s="77"/>
      <c r="EH98" s="77"/>
      <c r="EI98" s="77"/>
      <c r="EJ98" s="77"/>
      <c r="EK98" s="77"/>
      <c r="EL98" s="77"/>
      <c r="EM98" s="77"/>
      <c r="EN98" s="77"/>
      <c r="EO98" s="77"/>
      <c r="EP98" s="77"/>
      <c r="EQ98" s="77"/>
      <c r="ER98" s="77"/>
      <c r="ES98" s="77"/>
      <c r="ET98" s="77"/>
      <c r="EU98" s="77"/>
      <c r="EV98" s="77"/>
      <c r="EW98" s="77"/>
      <c r="EX98" s="77"/>
      <c r="EY98" s="77"/>
      <c r="EZ98" s="77"/>
      <c r="FA98" s="77"/>
      <c r="FB98" s="77"/>
      <c r="FC98" s="77"/>
      <c r="FD98" s="77"/>
      <c r="FE98" s="77"/>
      <c r="FF98" s="77"/>
      <c r="FG98" s="77"/>
      <c r="FH98" s="77"/>
      <c r="FI98" s="77"/>
      <c r="FJ98" s="77"/>
      <c r="FK98" s="77"/>
      <c r="FL98" s="77"/>
      <c r="FM98" s="77"/>
      <c r="FN98" s="77"/>
      <c r="FO98" s="77"/>
      <c r="FP98" s="77"/>
      <c r="FQ98" s="77"/>
      <c r="FR98" s="77"/>
      <c r="FS98" s="77"/>
      <c r="FT98" s="77"/>
      <c r="FU98" s="77"/>
      <c r="FV98" s="77"/>
      <c r="FW98" s="77"/>
      <c r="FX98" s="77"/>
      <c r="FY98" s="77"/>
      <c r="FZ98" s="77"/>
      <c r="GA98" s="77"/>
      <c r="GB98" s="77"/>
      <c r="GC98" s="77"/>
      <c r="GD98" s="77"/>
      <c r="GE98" s="77"/>
      <c r="GF98" s="77"/>
      <c r="GG98" s="77"/>
      <c r="GH98" s="77"/>
      <c r="GI98" s="77"/>
      <c r="GJ98" s="77"/>
      <c r="GK98" s="77"/>
      <c r="GL98" s="77"/>
      <c r="GM98" s="77"/>
      <c r="GN98" s="77"/>
      <c r="GO98" s="77"/>
      <c r="GP98" s="77"/>
      <c r="GQ98" s="77"/>
      <c r="GR98" s="77"/>
      <c r="GS98" s="77"/>
      <c r="GT98" s="77"/>
      <c r="GU98" s="77"/>
      <c r="GV98" s="77"/>
      <c r="GW98" s="77"/>
      <c r="GX98" s="77"/>
      <c r="GY98" s="77"/>
      <c r="GZ98" s="77"/>
      <c r="HA98" s="77"/>
      <c r="HB98" s="77"/>
      <c r="HC98" s="77"/>
      <c r="HD98" s="77"/>
      <c r="HE98" s="77"/>
      <c r="HF98" s="77"/>
      <c r="HG98" s="77"/>
      <c r="HH98" s="77"/>
      <c r="HI98" s="77"/>
      <c r="HJ98" s="77"/>
      <c r="HK98" s="77"/>
      <c r="HL98" s="77"/>
      <c r="HM98" s="77"/>
      <c r="HN98" s="77"/>
      <c r="HO98" s="77"/>
      <c r="HP98" s="77"/>
      <c r="HQ98" s="77"/>
      <c r="HR98" s="77"/>
      <c r="HS98" s="77"/>
      <c r="HT98" s="77"/>
      <c r="HU98" s="77"/>
      <c r="HV98" s="77"/>
      <c r="HW98" s="77"/>
      <c r="HX98" s="77"/>
      <c r="HY98" s="77"/>
      <c r="HZ98" s="77"/>
      <c r="IA98" s="77"/>
      <c r="IB98" s="77"/>
      <c r="IC98" s="77"/>
      <c r="ID98" s="77"/>
      <c r="IE98" s="77"/>
      <c r="IF98" s="77"/>
      <c r="IG98" s="77"/>
      <c r="IH98" s="77"/>
      <c r="II98" s="77"/>
      <c r="IJ98" s="77"/>
      <c r="IK98" s="77"/>
      <c r="IL98" s="77"/>
      <c r="IM98" s="77"/>
      <c r="IN98" s="77"/>
      <c r="IO98" s="77"/>
      <c r="IP98" s="77"/>
      <c r="IQ98" s="77"/>
      <c r="IR98" s="77"/>
      <c r="IS98" s="77"/>
      <c r="IT98" s="77"/>
      <c r="IU98" s="77"/>
      <c r="IV98" s="77"/>
    </row>
    <row r="99" spans="1:256" x14ac:dyDescent="0.15">
      <c r="A99" s="77"/>
      <c r="B99" s="77"/>
      <c r="C99" s="225"/>
      <c r="D99" s="226"/>
      <c r="E99" s="77"/>
      <c r="F99" s="77" t="s">
        <v>99</v>
      </c>
      <c r="G99" s="227">
        <v>1000</v>
      </c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 t="s">
        <v>91</v>
      </c>
      <c r="X99" s="77" t="s">
        <v>92</v>
      </c>
      <c r="Y99" s="112">
        <f>48000/400</f>
        <v>120</v>
      </c>
      <c r="Z99" s="77"/>
      <c r="AA99" s="99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77"/>
      <c r="CB99" s="77"/>
      <c r="CC99" s="77"/>
      <c r="CD99" s="77"/>
      <c r="CE99" s="77"/>
      <c r="CF99" s="77"/>
      <c r="CG99" s="77"/>
      <c r="CH99" s="77"/>
      <c r="CI99" s="77"/>
      <c r="CJ99" s="77"/>
      <c r="CK99" s="77"/>
      <c r="CL99" s="77"/>
      <c r="CM99" s="77"/>
      <c r="CN99" s="77"/>
      <c r="CO99" s="77"/>
      <c r="CP99" s="77"/>
      <c r="CQ99" s="77"/>
      <c r="CR99" s="77"/>
      <c r="CS99" s="77"/>
      <c r="CT99" s="77"/>
      <c r="CU99" s="77"/>
      <c r="CV99" s="77"/>
      <c r="CW99" s="77"/>
      <c r="CX99" s="77"/>
      <c r="CY99" s="77"/>
      <c r="CZ99" s="77"/>
      <c r="DA99" s="77"/>
      <c r="DB99" s="77"/>
      <c r="DC99" s="77"/>
      <c r="DD99" s="77"/>
      <c r="DE99" s="77"/>
      <c r="DF99" s="77"/>
      <c r="DG99" s="77"/>
      <c r="DH99" s="77"/>
      <c r="DI99" s="77"/>
      <c r="DJ99" s="77"/>
      <c r="DK99" s="77"/>
      <c r="DL99" s="77"/>
      <c r="DM99" s="77"/>
      <c r="DN99" s="77"/>
      <c r="DO99" s="77"/>
      <c r="DP99" s="77"/>
      <c r="DQ99" s="77"/>
      <c r="DR99" s="77"/>
      <c r="DS99" s="77"/>
      <c r="DT99" s="77"/>
      <c r="DU99" s="77"/>
      <c r="DV99" s="77"/>
      <c r="DW99" s="77"/>
      <c r="DX99" s="77"/>
      <c r="DY99" s="77"/>
      <c r="DZ99" s="77"/>
      <c r="EA99" s="77"/>
      <c r="EB99" s="77"/>
      <c r="EC99" s="77"/>
      <c r="ED99" s="77"/>
      <c r="EE99" s="77"/>
      <c r="EF99" s="77"/>
      <c r="EG99" s="77"/>
      <c r="EH99" s="77"/>
      <c r="EI99" s="77"/>
      <c r="EJ99" s="77"/>
      <c r="EK99" s="77"/>
      <c r="EL99" s="77"/>
      <c r="EM99" s="77"/>
      <c r="EN99" s="77"/>
      <c r="EO99" s="77"/>
      <c r="EP99" s="77"/>
      <c r="EQ99" s="77"/>
      <c r="ER99" s="77"/>
      <c r="ES99" s="77"/>
      <c r="ET99" s="77"/>
      <c r="EU99" s="77"/>
      <c r="EV99" s="77"/>
      <c r="EW99" s="77"/>
      <c r="EX99" s="77"/>
      <c r="EY99" s="77"/>
      <c r="EZ99" s="77"/>
      <c r="FA99" s="77"/>
      <c r="FB99" s="77"/>
      <c r="FC99" s="77"/>
      <c r="FD99" s="77"/>
      <c r="FE99" s="77"/>
      <c r="FF99" s="77"/>
      <c r="FG99" s="77"/>
      <c r="FH99" s="77"/>
      <c r="FI99" s="77"/>
      <c r="FJ99" s="77"/>
      <c r="FK99" s="77"/>
      <c r="FL99" s="77"/>
      <c r="FM99" s="77"/>
      <c r="FN99" s="77"/>
      <c r="FO99" s="77"/>
      <c r="FP99" s="77"/>
      <c r="FQ99" s="77"/>
      <c r="FR99" s="77"/>
      <c r="FS99" s="77"/>
      <c r="FT99" s="77"/>
      <c r="FU99" s="77"/>
      <c r="FV99" s="77"/>
      <c r="FW99" s="77"/>
      <c r="FX99" s="77"/>
      <c r="FY99" s="77"/>
      <c r="FZ99" s="77"/>
      <c r="GA99" s="77"/>
      <c r="GB99" s="77"/>
      <c r="GC99" s="77"/>
      <c r="GD99" s="77"/>
      <c r="GE99" s="77"/>
      <c r="GF99" s="77"/>
      <c r="GG99" s="77"/>
      <c r="GH99" s="77"/>
      <c r="GI99" s="77"/>
      <c r="GJ99" s="77"/>
      <c r="GK99" s="77"/>
      <c r="GL99" s="77"/>
      <c r="GM99" s="77"/>
      <c r="GN99" s="77"/>
      <c r="GO99" s="77"/>
      <c r="GP99" s="77"/>
      <c r="GQ99" s="77"/>
      <c r="GR99" s="77"/>
      <c r="GS99" s="77"/>
      <c r="GT99" s="77"/>
      <c r="GU99" s="77"/>
      <c r="GV99" s="77"/>
      <c r="GW99" s="77"/>
      <c r="GX99" s="77"/>
      <c r="GY99" s="77"/>
      <c r="GZ99" s="77"/>
      <c r="HA99" s="77"/>
      <c r="HB99" s="77"/>
      <c r="HC99" s="77"/>
      <c r="HD99" s="77"/>
      <c r="HE99" s="77"/>
      <c r="HF99" s="77"/>
      <c r="HG99" s="77"/>
      <c r="HH99" s="77"/>
      <c r="HI99" s="77"/>
      <c r="HJ99" s="77"/>
      <c r="HK99" s="77"/>
      <c r="HL99" s="77"/>
      <c r="HM99" s="77"/>
      <c r="HN99" s="77"/>
      <c r="HO99" s="77"/>
      <c r="HP99" s="77"/>
      <c r="HQ99" s="77"/>
      <c r="HR99" s="77"/>
      <c r="HS99" s="77"/>
      <c r="HT99" s="77"/>
      <c r="HU99" s="77"/>
      <c r="HV99" s="77"/>
      <c r="HW99" s="77"/>
      <c r="HX99" s="77"/>
      <c r="HY99" s="77"/>
      <c r="HZ99" s="77"/>
      <c r="IA99" s="77"/>
      <c r="IB99" s="77"/>
      <c r="IC99" s="77"/>
      <c r="ID99" s="77"/>
      <c r="IE99" s="77"/>
      <c r="IF99" s="77"/>
      <c r="IG99" s="77"/>
      <c r="IH99" s="77"/>
      <c r="II99" s="77"/>
      <c r="IJ99" s="77"/>
      <c r="IK99" s="77"/>
      <c r="IL99" s="77"/>
      <c r="IM99" s="77"/>
      <c r="IN99" s="77"/>
      <c r="IO99" s="77"/>
      <c r="IP99" s="77"/>
      <c r="IQ99" s="77"/>
      <c r="IR99" s="77"/>
      <c r="IS99" s="77"/>
      <c r="IT99" s="77"/>
      <c r="IU99" s="77"/>
      <c r="IV99" s="77"/>
    </row>
    <row r="100" spans="1:256" x14ac:dyDescent="0.15">
      <c r="A100" s="77"/>
      <c r="B100" s="77"/>
      <c r="C100" s="225"/>
      <c r="D100" s="226"/>
      <c r="E100" s="77"/>
      <c r="F100" s="77" t="s">
        <v>100</v>
      </c>
      <c r="G100" s="227">
        <v>1000</v>
      </c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 t="s">
        <v>93</v>
      </c>
      <c r="Y100" s="112">
        <f>26000/400</f>
        <v>65</v>
      </c>
      <c r="Z100" s="77"/>
      <c r="AA100" s="99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77"/>
      <c r="CB100" s="77"/>
      <c r="CC100" s="77"/>
      <c r="CD100" s="77"/>
      <c r="CE100" s="77"/>
      <c r="CF100" s="77"/>
      <c r="CG100" s="77"/>
      <c r="CH100" s="77"/>
      <c r="CI100" s="77"/>
      <c r="CJ100" s="77"/>
      <c r="CK100" s="77"/>
      <c r="CL100" s="77"/>
      <c r="CM100" s="77"/>
      <c r="CN100" s="77"/>
      <c r="CO100" s="77"/>
      <c r="CP100" s="77"/>
      <c r="CQ100" s="77"/>
      <c r="CR100" s="77"/>
      <c r="CS100" s="77"/>
      <c r="CT100" s="77"/>
      <c r="CU100" s="77"/>
      <c r="CV100" s="77"/>
      <c r="CW100" s="77"/>
      <c r="CX100" s="77"/>
      <c r="CY100" s="77"/>
      <c r="CZ100" s="77"/>
      <c r="DA100" s="77"/>
      <c r="DB100" s="77"/>
      <c r="DC100" s="77"/>
      <c r="DD100" s="77"/>
      <c r="DE100" s="77"/>
      <c r="DF100" s="77"/>
      <c r="DG100" s="77"/>
      <c r="DH100" s="77"/>
      <c r="DI100" s="77"/>
      <c r="DJ100" s="77"/>
      <c r="DK100" s="77"/>
      <c r="DL100" s="77"/>
      <c r="DM100" s="77"/>
      <c r="DN100" s="77"/>
      <c r="DO100" s="77"/>
      <c r="DP100" s="77"/>
      <c r="DQ100" s="77"/>
      <c r="DR100" s="77"/>
      <c r="DS100" s="77"/>
      <c r="DT100" s="77"/>
      <c r="DU100" s="77"/>
      <c r="DV100" s="77"/>
      <c r="DW100" s="77"/>
      <c r="DX100" s="77"/>
      <c r="DY100" s="77"/>
      <c r="DZ100" s="77"/>
      <c r="EA100" s="77"/>
      <c r="EB100" s="77"/>
      <c r="EC100" s="77"/>
      <c r="ED100" s="77"/>
      <c r="EE100" s="77"/>
      <c r="EF100" s="77"/>
      <c r="EG100" s="77"/>
      <c r="EH100" s="77"/>
      <c r="EI100" s="77"/>
      <c r="EJ100" s="77"/>
      <c r="EK100" s="77"/>
      <c r="EL100" s="77"/>
      <c r="EM100" s="77"/>
      <c r="EN100" s="77"/>
      <c r="EO100" s="77"/>
      <c r="EP100" s="77"/>
      <c r="EQ100" s="77"/>
      <c r="ER100" s="77"/>
      <c r="ES100" s="77"/>
      <c r="ET100" s="77"/>
      <c r="EU100" s="77"/>
      <c r="EV100" s="77"/>
      <c r="EW100" s="77"/>
      <c r="EX100" s="77"/>
      <c r="EY100" s="77"/>
      <c r="EZ100" s="77"/>
      <c r="FA100" s="77"/>
      <c r="FB100" s="77"/>
      <c r="FC100" s="77"/>
      <c r="FD100" s="77"/>
      <c r="FE100" s="77"/>
      <c r="FF100" s="77"/>
      <c r="FG100" s="77"/>
      <c r="FH100" s="77"/>
      <c r="FI100" s="77"/>
      <c r="FJ100" s="77"/>
      <c r="FK100" s="77"/>
      <c r="FL100" s="77"/>
      <c r="FM100" s="77"/>
      <c r="FN100" s="77"/>
      <c r="FO100" s="77"/>
      <c r="FP100" s="77"/>
      <c r="FQ100" s="77"/>
      <c r="FR100" s="77"/>
      <c r="FS100" s="77"/>
      <c r="FT100" s="77"/>
      <c r="FU100" s="77"/>
      <c r="FV100" s="77"/>
      <c r="FW100" s="77"/>
      <c r="FX100" s="77"/>
      <c r="FY100" s="77"/>
      <c r="FZ100" s="77"/>
      <c r="GA100" s="77"/>
      <c r="GB100" s="77"/>
      <c r="GC100" s="77"/>
      <c r="GD100" s="77"/>
      <c r="GE100" s="77"/>
      <c r="GF100" s="77"/>
      <c r="GG100" s="77"/>
      <c r="GH100" s="77"/>
      <c r="GI100" s="77"/>
      <c r="GJ100" s="77"/>
      <c r="GK100" s="77"/>
      <c r="GL100" s="77"/>
      <c r="GM100" s="77"/>
      <c r="GN100" s="77"/>
      <c r="GO100" s="77"/>
      <c r="GP100" s="77"/>
      <c r="GQ100" s="77"/>
      <c r="GR100" s="77"/>
      <c r="GS100" s="77"/>
      <c r="GT100" s="77"/>
      <c r="GU100" s="77"/>
      <c r="GV100" s="77"/>
      <c r="GW100" s="77"/>
      <c r="GX100" s="77"/>
      <c r="GY100" s="77"/>
      <c r="GZ100" s="77"/>
      <c r="HA100" s="77"/>
      <c r="HB100" s="77"/>
      <c r="HC100" s="77"/>
      <c r="HD100" s="77"/>
      <c r="HE100" s="77"/>
      <c r="HF100" s="77"/>
      <c r="HG100" s="77"/>
      <c r="HH100" s="77"/>
      <c r="HI100" s="77"/>
      <c r="HJ100" s="77"/>
      <c r="HK100" s="77"/>
      <c r="HL100" s="77"/>
      <c r="HM100" s="77"/>
      <c r="HN100" s="77"/>
      <c r="HO100" s="77"/>
      <c r="HP100" s="77"/>
      <c r="HQ100" s="77"/>
      <c r="HR100" s="77"/>
      <c r="HS100" s="77"/>
      <c r="HT100" s="77"/>
      <c r="HU100" s="77"/>
      <c r="HV100" s="77"/>
      <c r="HW100" s="77"/>
      <c r="HX100" s="77"/>
      <c r="HY100" s="77"/>
      <c r="HZ100" s="77"/>
      <c r="IA100" s="77"/>
      <c r="IB100" s="77"/>
      <c r="IC100" s="77"/>
      <c r="ID100" s="77"/>
      <c r="IE100" s="77"/>
      <c r="IF100" s="77"/>
      <c r="IG100" s="77"/>
      <c r="IH100" s="77"/>
      <c r="II100" s="77"/>
      <c r="IJ100" s="77"/>
      <c r="IK100" s="77"/>
      <c r="IL100" s="77"/>
      <c r="IM100" s="77"/>
      <c r="IN100" s="77"/>
      <c r="IO100" s="77"/>
      <c r="IP100" s="77"/>
      <c r="IQ100" s="77"/>
      <c r="IR100" s="77"/>
      <c r="IS100" s="77"/>
      <c r="IT100" s="77"/>
      <c r="IU100" s="77"/>
      <c r="IV100" s="77"/>
    </row>
    <row r="101" spans="1:256" x14ac:dyDescent="0.15">
      <c r="A101" s="77"/>
      <c r="B101" s="77"/>
      <c r="C101" s="225"/>
      <c r="D101" s="226"/>
      <c r="E101" s="77"/>
      <c r="F101" s="77"/>
      <c r="G101" s="22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 t="s">
        <v>94</v>
      </c>
      <c r="Y101" s="112">
        <v>75</v>
      </c>
      <c r="Z101" s="77"/>
      <c r="AA101" s="99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77"/>
      <c r="CB101" s="77"/>
      <c r="CC101" s="77"/>
      <c r="CD101" s="77"/>
      <c r="CE101" s="77"/>
      <c r="CF101" s="77"/>
      <c r="CG101" s="77"/>
      <c r="CH101" s="77"/>
      <c r="CI101" s="77"/>
      <c r="CJ101" s="77"/>
      <c r="CK101" s="77"/>
      <c r="CL101" s="77"/>
      <c r="CM101" s="77"/>
      <c r="CN101" s="77"/>
      <c r="CO101" s="77"/>
      <c r="CP101" s="77"/>
      <c r="CQ101" s="77"/>
      <c r="CR101" s="77"/>
      <c r="CS101" s="77"/>
      <c r="CT101" s="77"/>
      <c r="CU101" s="77"/>
      <c r="CV101" s="77"/>
      <c r="CW101" s="77"/>
      <c r="CX101" s="77"/>
      <c r="CY101" s="77"/>
      <c r="CZ101" s="77"/>
      <c r="DA101" s="77"/>
      <c r="DB101" s="77"/>
      <c r="DC101" s="77"/>
      <c r="DD101" s="77"/>
      <c r="DE101" s="77"/>
      <c r="DF101" s="77"/>
      <c r="DG101" s="77"/>
      <c r="DH101" s="77"/>
      <c r="DI101" s="77"/>
      <c r="DJ101" s="77"/>
      <c r="DK101" s="77"/>
      <c r="DL101" s="77"/>
      <c r="DM101" s="77"/>
      <c r="DN101" s="77"/>
      <c r="DO101" s="77"/>
      <c r="DP101" s="77"/>
      <c r="DQ101" s="77"/>
      <c r="DR101" s="77"/>
      <c r="DS101" s="77"/>
      <c r="DT101" s="77"/>
      <c r="DU101" s="77"/>
      <c r="DV101" s="77"/>
      <c r="DW101" s="77"/>
      <c r="DX101" s="77"/>
      <c r="DY101" s="77"/>
      <c r="DZ101" s="77"/>
      <c r="EA101" s="77"/>
      <c r="EB101" s="77"/>
      <c r="EC101" s="77"/>
      <c r="ED101" s="77"/>
      <c r="EE101" s="77"/>
      <c r="EF101" s="77"/>
      <c r="EG101" s="77"/>
      <c r="EH101" s="77"/>
      <c r="EI101" s="77"/>
      <c r="EJ101" s="77"/>
      <c r="EK101" s="77"/>
      <c r="EL101" s="77"/>
      <c r="EM101" s="77"/>
      <c r="EN101" s="77"/>
      <c r="EO101" s="77"/>
      <c r="EP101" s="77"/>
      <c r="EQ101" s="77"/>
      <c r="ER101" s="77"/>
      <c r="ES101" s="77"/>
      <c r="ET101" s="77"/>
      <c r="EU101" s="77"/>
      <c r="EV101" s="77"/>
      <c r="EW101" s="77"/>
      <c r="EX101" s="77"/>
      <c r="EY101" s="77"/>
      <c r="EZ101" s="77"/>
      <c r="FA101" s="77"/>
      <c r="FB101" s="77"/>
      <c r="FC101" s="77"/>
      <c r="FD101" s="77"/>
      <c r="FE101" s="77"/>
      <c r="FF101" s="77"/>
      <c r="FG101" s="77"/>
      <c r="FH101" s="77"/>
      <c r="FI101" s="77"/>
      <c r="FJ101" s="77"/>
      <c r="FK101" s="77"/>
      <c r="FL101" s="77"/>
      <c r="FM101" s="77"/>
      <c r="FN101" s="77"/>
      <c r="FO101" s="77"/>
      <c r="FP101" s="77"/>
      <c r="FQ101" s="77"/>
      <c r="FR101" s="77"/>
      <c r="FS101" s="77"/>
      <c r="FT101" s="77"/>
      <c r="FU101" s="77"/>
      <c r="FV101" s="77"/>
      <c r="FW101" s="77"/>
      <c r="FX101" s="77"/>
      <c r="FY101" s="77"/>
      <c r="FZ101" s="77"/>
      <c r="GA101" s="77"/>
      <c r="GB101" s="77"/>
      <c r="GC101" s="77"/>
      <c r="GD101" s="77"/>
      <c r="GE101" s="77"/>
      <c r="GF101" s="77"/>
      <c r="GG101" s="77"/>
      <c r="GH101" s="77"/>
      <c r="GI101" s="77"/>
      <c r="GJ101" s="77"/>
      <c r="GK101" s="77"/>
      <c r="GL101" s="77"/>
      <c r="GM101" s="77"/>
      <c r="GN101" s="77"/>
      <c r="GO101" s="77"/>
      <c r="GP101" s="77"/>
      <c r="GQ101" s="77"/>
      <c r="GR101" s="77"/>
      <c r="GS101" s="77"/>
      <c r="GT101" s="77"/>
      <c r="GU101" s="77"/>
      <c r="GV101" s="77"/>
      <c r="GW101" s="77"/>
      <c r="GX101" s="77"/>
      <c r="GY101" s="77"/>
      <c r="GZ101" s="77"/>
      <c r="HA101" s="77"/>
      <c r="HB101" s="77"/>
      <c r="HC101" s="77"/>
      <c r="HD101" s="77"/>
      <c r="HE101" s="77"/>
      <c r="HF101" s="77"/>
      <c r="HG101" s="77"/>
      <c r="HH101" s="77"/>
      <c r="HI101" s="77"/>
      <c r="HJ101" s="77"/>
      <c r="HK101" s="77"/>
      <c r="HL101" s="77"/>
      <c r="HM101" s="77"/>
      <c r="HN101" s="77"/>
      <c r="HO101" s="77"/>
      <c r="HP101" s="77"/>
      <c r="HQ101" s="77"/>
      <c r="HR101" s="77"/>
      <c r="HS101" s="77"/>
      <c r="HT101" s="77"/>
      <c r="HU101" s="77"/>
      <c r="HV101" s="77"/>
      <c r="HW101" s="77"/>
      <c r="HX101" s="77"/>
      <c r="HY101" s="77"/>
      <c r="HZ101" s="77"/>
      <c r="IA101" s="77"/>
      <c r="IB101" s="77"/>
      <c r="IC101" s="77"/>
      <c r="ID101" s="77"/>
      <c r="IE101" s="77"/>
      <c r="IF101" s="77"/>
      <c r="IG101" s="77"/>
      <c r="IH101" s="77"/>
      <c r="II101" s="77"/>
      <c r="IJ101" s="77"/>
      <c r="IK101" s="77"/>
      <c r="IL101" s="77"/>
      <c r="IM101" s="77"/>
      <c r="IN101" s="77"/>
      <c r="IO101" s="77"/>
      <c r="IP101" s="77"/>
      <c r="IQ101" s="77"/>
      <c r="IR101" s="77"/>
      <c r="IS101" s="77"/>
      <c r="IT101" s="77"/>
      <c r="IU101" s="77"/>
      <c r="IV101" s="77"/>
    </row>
    <row r="102" spans="1:256" x14ac:dyDescent="0.15">
      <c r="A102" s="77"/>
      <c r="B102" s="77"/>
      <c r="C102" s="225"/>
      <c r="D102" s="226"/>
      <c r="E102" s="77"/>
      <c r="F102" s="77"/>
      <c r="G102" s="227">
        <f>SUM(G97:G101)</f>
        <v>3000</v>
      </c>
      <c r="H102" s="77"/>
      <c r="I102" s="77" t="s">
        <v>98</v>
      </c>
      <c r="J102" s="77"/>
      <c r="K102" s="77"/>
      <c r="L102" s="77"/>
      <c r="M102" s="77"/>
      <c r="N102" s="77" t="s">
        <v>384</v>
      </c>
      <c r="O102" s="233">
        <f>(I110+Y95)</f>
        <v>64661.880000000005</v>
      </c>
      <c r="P102" s="77"/>
      <c r="Q102" s="77"/>
      <c r="R102" s="77"/>
      <c r="S102" s="77"/>
      <c r="T102" s="77"/>
      <c r="U102" s="77"/>
      <c r="V102" s="77"/>
      <c r="W102" s="77"/>
      <c r="X102" s="77"/>
      <c r="Y102" s="112"/>
      <c r="Z102" s="77"/>
      <c r="AA102" s="99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77"/>
      <c r="CB102" s="77"/>
      <c r="CC102" s="77"/>
      <c r="CD102" s="77"/>
      <c r="CE102" s="77"/>
      <c r="CF102" s="77"/>
      <c r="CG102" s="77"/>
      <c r="CH102" s="77"/>
      <c r="CI102" s="77"/>
      <c r="CJ102" s="77"/>
      <c r="CK102" s="77"/>
      <c r="CL102" s="77"/>
      <c r="CM102" s="77"/>
      <c r="CN102" s="77"/>
      <c r="CO102" s="77"/>
      <c r="CP102" s="77"/>
      <c r="CQ102" s="77"/>
      <c r="CR102" s="77"/>
      <c r="CS102" s="77"/>
      <c r="CT102" s="77"/>
      <c r="CU102" s="77"/>
      <c r="CV102" s="77"/>
      <c r="CW102" s="77"/>
      <c r="CX102" s="77"/>
      <c r="CY102" s="77"/>
      <c r="CZ102" s="77"/>
      <c r="DA102" s="77"/>
      <c r="DB102" s="77"/>
      <c r="DC102" s="77"/>
      <c r="DD102" s="77"/>
      <c r="DE102" s="77"/>
      <c r="DF102" s="77"/>
      <c r="DG102" s="77"/>
      <c r="DH102" s="77"/>
      <c r="DI102" s="77"/>
      <c r="DJ102" s="77"/>
      <c r="DK102" s="77"/>
      <c r="DL102" s="77"/>
      <c r="DM102" s="77"/>
      <c r="DN102" s="77"/>
      <c r="DO102" s="77"/>
      <c r="DP102" s="77"/>
      <c r="DQ102" s="77"/>
      <c r="DR102" s="77"/>
      <c r="DS102" s="77"/>
      <c r="DT102" s="77"/>
      <c r="DU102" s="77"/>
      <c r="DV102" s="77"/>
      <c r="DW102" s="77"/>
      <c r="DX102" s="77"/>
      <c r="DY102" s="77"/>
      <c r="DZ102" s="77"/>
      <c r="EA102" s="77"/>
      <c r="EB102" s="77"/>
      <c r="EC102" s="77"/>
      <c r="ED102" s="77"/>
      <c r="EE102" s="77"/>
      <c r="EF102" s="77"/>
      <c r="EG102" s="77"/>
      <c r="EH102" s="77"/>
      <c r="EI102" s="77"/>
      <c r="EJ102" s="77"/>
      <c r="EK102" s="77"/>
      <c r="EL102" s="77"/>
      <c r="EM102" s="77"/>
      <c r="EN102" s="77"/>
      <c r="EO102" s="77"/>
      <c r="EP102" s="77"/>
      <c r="EQ102" s="77"/>
      <c r="ER102" s="77"/>
      <c r="ES102" s="77"/>
      <c r="ET102" s="77"/>
      <c r="EU102" s="77"/>
      <c r="EV102" s="77"/>
      <c r="EW102" s="77"/>
      <c r="EX102" s="77"/>
      <c r="EY102" s="77"/>
      <c r="EZ102" s="77"/>
      <c r="FA102" s="77"/>
      <c r="FB102" s="77"/>
      <c r="FC102" s="77"/>
      <c r="FD102" s="77"/>
      <c r="FE102" s="77"/>
      <c r="FF102" s="77"/>
      <c r="FG102" s="77"/>
      <c r="FH102" s="77"/>
      <c r="FI102" s="77"/>
      <c r="FJ102" s="77"/>
      <c r="FK102" s="77"/>
      <c r="FL102" s="77"/>
      <c r="FM102" s="77"/>
      <c r="FN102" s="77"/>
      <c r="FO102" s="77"/>
      <c r="FP102" s="77"/>
      <c r="FQ102" s="77"/>
      <c r="FR102" s="77"/>
      <c r="FS102" s="77"/>
      <c r="FT102" s="77"/>
      <c r="FU102" s="77"/>
      <c r="FV102" s="77"/>
      <c r="FW102" s="77"/>
      <c r="FX102" s="77"/>
      <c r="FY102" s="77"/>
      <c r="FZ102" s="77"/>
      <c r="GA102" s="77"/>
      <c r="GB102" s="77"/>
      <c r="GC102" s="77"/>
      <c r="GD102" s="77"/>
      <c r="GE102" s="77"/>
      <c r="GF102" s="77"/>
      <c r="GG102" s="77"/>
      <c r="GH102" s="77"/>
      <c r="GI102" s="77"/>
      <c r="GJ102" s="77"/>
      <c r="GK102" s="77"/>
      <c r="GL102" s="77"/>
      <c r="GM102" s="77"/>
      <c r="GN102" s="77"/>
      <c r="GO102" s="77"/>
      <c r="GP102" s="77"/>
      <c r="GQ102" s="77"/>
      <c r="GR102" s="77"/>
      <c r="GS102" s="77"/>
      <c r="GT102" s="77"/>
      <c r="GU102" s="77"/>
      <c r="GV102" s="77"/>
      <c r="GW102" s="77"/>
      <c r="GX102" s="77"/>
      <c r="GY102" s="77"/>
      <c r="GZ102" s="77"/>
      <c r="HA102" s="77"/>
      <c r="HB102" s="77"/>
      <c r="HC102" s="77"/>
      <c r="HD102" s="77"/>
      <c r="HE102" s="77"/>
      <c r="HF102" s="77"/>
      <c r="HG102" s="77"/>
      <c r="HH102" s="77"/>
      <c r="HI102" s="77"/>
      <c r="HJ102" s="77"/>
      <c r="HK102" s="77"/>
      <c r="HL102" s="77"/>
      <c r="HM102" s="77"/>
      <c r="HN102" s="77"/>
      <c r="HO102" s="77"/>
      <c r="HP102" s="77"/>
      <c r="HQ102" s="77"/>
      <c r="HR102" s="77"/>
      <c r="HS102" s="77"/>
      <c r="HT102" s="77"/>
      <c r="HU102" s="77"/>
      <c r="HV102" s="77"/>
      <c r="HW102" s="77"/>
      <c r="HX102" s="77"/>
      <c r="HY102" s="77"/>
      <c r="HZ102" s="77"/>
      <c r="IA102" s="77"/>
      <c r="IB102" s="77"/>
      <c r="IC102" s="77"/>
      <c r="ID102" s="77"/>
      <c r="IE102" s="77"/>
      <c r="IF102" s="77"/>
      <c r="IG102" s="77"/>
      <c r="IH102" s="77"/>
      <c r="II102" s="77"/>
      <c r="IJ102" s="77"/>
      <c r="IK102" s="77"/>
      <c r="IL102" s="77"/>
      <c r="IM102" s="77"/>
      <c r="IN102" s="77"/>
      <c r="IO102" s="77"/>
      <c r="IP102" s="77"/>
      <c r="IQ102" s="77"/>
      <c r="IR102" s="77"/>
      <c r="IS102" s="77"/>
      <c r="IT102" s="77"/>
      <c r="IU102" s="77"/>
      <c r="IV102" s="77"/>
    </row>
    <row r="103" spans="1:256" x14ac:dyDescent="0.15">
      <c r="A103" s="77"/>
      <c r="B103" s="77"/>
      <c r="C103" s="225"/>
      <c r="D103" s="226"/>
      <c r="E103" s="77"/>
      <c r="F103" s="77"/>
      <c r="G103" s="227"/>
      <c r="H103" s="77"/>
      <c r="I103" s="77">
        <v>76274.45</v>
      </c>
      <c r="J103" s="77"/>
      <c r="K103" s="77"/>
      <c r="L103" s="77"/>
      <c r="M103" s="77"/>
      <c r="N103" s="77" t="s">
        <v>385</v>
      </c>
      <c r="O103" s="233">
        <f>O102-Y92</f>
        <v>16523.341518285721</v>
      </c>
      <c r="P103" s="77" t="s">
        <v>386</v>
      </c>
      <c r="Q103" s="77"/>
      <c r="R103" s="77"/>
      <c r="S103" s="77"/>
      <c r="T103" s="77"/>
      <c r="U103" s="77"/>
      <c r="V103" s="77"/>
      <c r="W103" s="77"/>
      <c r="X103" s="77"/>
      <c r="Y103" s="112"/>
      <c r="Z103" s="77"/>
      <c r="AA103" s="99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77"/>
      <c r="CB103" s="77"/>
      <c r="CC103" s="77"/>
      <c r="CD103" s="77"/>
      <c r="CE103" s="77"/>
      <c r="CF103" s="77"/>
      <c r="CG103" s="77"/>
      <c r="CH103" s="77"/>
      <c r="CI103" s="77"/>
      <c r="CJ103" s="77"/>
      <c r="CK103" s="77"/>
      <c r="CL103" s="77"/>
      <c r="CM103" s="77"/>
      <c r="CN103" s="77"/>
      <c r="CO103" s="77"/>
      <c r="CP103" s="77"/>
      <c r="CQ103" s="77"/>
      <c r="CR103" s="77"/>
      <c r="CS103" s="77"/>
      <c r="CT103" s="77"/>
      <c r="CU103" s="77"/>
      <c r="CV103" s="77"/>
      <c r="CW103" s="77"/>
      <c r="CX103" s="77"/>
      <c r="CY103" s="77"/>
      <c r="CZ103" s="77"/>
      <c r="DA103" s="77"/>
      <c r="DB103" s="77"/>
      <c r="DC103" s="77"/>
      <c r="DD103" s="77"/>
      <c r="DE103" s="77"/>
      <c r="DF103" s="77"/>
      <c r="DG103" s="77"/>
      <c r="DH103" s="77"/>
      <c r="DI103" s="77"/>
      <c r="DJ103" s="77"/>
      <c r="DK103" s="77"/>
      <c r="DL103" s="77"/>
      <c r="DM103" s="77"/>
      <c r="DN103" s="77"/>
      <c r="DO103" s="77"/>
      <c r="DP103" s="77"/>
      <c r="DQ103" s="77"/>
      <c r="DR103" s="77"/>
      <c r="DS103" s="77"/>
      <c r="DT103" s="77"/>
      <c r="DU103" s="77"/>
      <c r="DV103" s="77"/>
      <c r="DW103" s="77"/>
      <c r="DX103" s="77"/>
      <c r="DY103" s="77"/>
      <c r="DZ103" s="77"/>
      <c r="EA103" s="77"/>
      <c r="EB103" s="77"/>
      <c r="EC103" s="77"/>
      <c r="ED103" s="77"/>
      <c r="EE103" s="77"/>
      <c r="EF103" s="77"/>
      <c r="EG103" s="77"/>
      <c r="EH103" s="77"/>
      <c r="EI103" s="77"/>
      <c r="EJ103" s="77"/>
      <c r="EK103" s="77"/>
      <c r="EL103" s="77"/>
      <c r="EM103" s="77"/>
      <c r="EN103" s="77"/>
      <c r="EO103" s="77"/>
      <c r="EP103" s="77"/>
      <c r="EQ103" s="77"/>
      <c r="ER103" s="77"/>
      <c r="ES103" s="77"/>
      <c r="ET103" s="77"/>
      <c r="EU103" s="77"/>
      <c r="EV103" s="77"/>
      <c r="EW103" s="77"/>
      <c r="EX103" s="77"/>
      <c r="EY103" s="77"/>
      <c r="EZ103" s="77"/>
      <c r="FA103" s="77"/>
      <c r="FB103" s="77"/>
      <c r="FC103" s="77"/>
      <c r="FD103" s="77"/>
      <c r="FE103" s="77"/>
      <c r="FF103" s="77"/>
      <c r="FG103" s="77"/>
      <c r="FH103" s="77"/>
      <c r="FI103" s="77"/>
      <c r="FJ103" s="77"/>
      <c r="FK103" s="77"/>
      <c r="FL103" s="77"/>
      <c r="FM103" s="77"/>
      <c r="FN103" s="77"/>
      <c r="FO103" s="77"/>
      <c r="FP103" s="77"/>
      <c r="FQ103" s="77"/>
      <c r="FR103" s="77"/>
      <c r="FS103" s="77"/>
      <c r="FT103" s="77"/>
      <c r="FU103" s="77"/>
      <c r="FV103" s="77"/>
      <c r="FW103" s="77"/>
      <c r="FX103" s="77"/>
      <c r="FY103" s="77"/>
      <c r="FZ103" s="77"/>
      <c r="GA103" s="77"/>
      <c r="GB103" s="77"/>
      <c r="GC103" s="77"/>
      <c r="GD103" s="77"/>
      <c r="GE103" s="77"/>
      <c r="GF103" s="77"/>
      <c r="GG103" s="77"/>
      <c r="GH103" s="77"/>
      <c r="GI103" s="77"/>
      <c r="GJ103" s="77"/>
      <c r="GK103" s="77"/>
      <c r="GL103" s="77"/>
      <c r="GM103" s="77"/>
      <c r="GN103" s="77"/>
      <c r="GO103" s="77"/>
      <c r="GP103" s="77"/>
      <c r="GQ103" s="77"/>
      <c r="GR103" s="77"/>
      <c r="GS103" s="77"/>
      <c r="GT103" s="77"/>
      <c r="GU103" s="77"/>
      <c r="GV103" s="77"/>
      <c r="GW103" s="77"/>
      <c r="GX103" s="77"/>
      <c r="GY103" s="77"/>
      <c r="GZ103" s="77"/>
      <c r="HA103" s="77"/>
      <c r="HB103" s="77"/>
      <c r="HC103" s="77"/>
      <c r="HD103" s="77"/>
      <c r="HE103" s="77"/>
      <c r="HF103" s="77"/>
      <c r="HG103" s="77"/>
      <c r="HH103" s="77"/>
      <c r="HI103" s="77"/>
      <c r="HJ103" s="77"/>
      <c r="HK103" s="77"/>
      <c r="HL103" s="77"/>
      <c r="HM103" s="77"/>
      <c r="HN103" s="77"/>
      <c r="HO103" s="77"/>
      <c r="HP103" s="77"/>
      <c r="HQ103" s="77"/>
      <c r="HR103" s="77"/>
      <c r="HS103" s="77"/>
      <c r="HT103" s="77"/>
      <c r="HU103" s="77"/>
      <c r="HV103" s="77"/>
      <c r="HW103" s="77"/>
      <c r="HX103" s="77"/>
      <c r="HY103" s="77"/>
      <c r="HZ103" s="77"/>
      <c r="IA103" s="77"/>
      <c r="IB103" s="77"/>
      <c r="IC103" s="77"/>
      <c r="ID103" s="77"/>
      <c r="IE103" s="77"/>
      <c r="IF103" s="77"/>
      <c r="IG103" s="77"/>
      <c r="IH103" s="77"/>
      <c r="II103" s="77"/>
      <c r="IJ103" s="77"/>
      <c r="IK103" s="77"/>
      <c r="IL103" s="77"/>
      <c r="IM103" s="77"/>
      <c r="IN103" s="77"/>
      <c r="IO103" s="77"/>
      <c r="IP103" s="77"/>
      <c r="IQ103" s="77"/>
      <c r="IR103" s="77"/>
      <c r="IS103" s="77"/>
      <c r="IT103" s="77"/>
      <c r="IU103" s="77"/>
      <c r="IV103" s="77"/>
    </row>
    <row r="104" spans="1:256" x14ac:dyDescent="0.15">
      <c r="A104" s="77"/>
      <c r="B104" s="77"/>
      <c r="C104" s="225"/>
      <c r="D104" s="226"/>
      <c r="E104" s="77"/>
      <c r="F104" s="77"/>
      <c r="G104" s="227"/>
      <c r="H104" s="77" t="s">
        <v>387</v>
      </c>
      <c r="I104" s="77">
        <v>34805.879999999997</v>
      </c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112"/>
      <c r="Z104" s="77"/>
      <c r="AA104" s="99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77"/>
      <c r="CB104" s="77"/>
      <c r="CC104" s="77"/>
      <c r="CD104" s="77"/>
      <c r="CE104" s="77"/>
      <c r="CF104" s="77"/>
      <c r="CG104" s="77"/>
      <c r="CH104" s="77"/>
      <c r="CI104" s="77"/>
      <c r="CJ104" s="77"/>
      <c r="CK104" s="77"/>
      <c r="CL104" s="77"/>
      <c r="CM104" s="77"/>
      <c r="CN104" s="77"/>
      <c r="CO104" s="77"/>
      <c r="CP104" s="77"/>
      <c r="CQ104" s="77"/>
      <c r="CR104" s="77"/>
      <c r="CS104" s="77"/>
      <c r="CT104" s="77"/>
      <c r="CU104" s="77"/>
      <c r="CV104" s="77"/>
      <c r="CW104" s="77"/>
      <c r="CX104" s="77"/>
      <c r="CY104" s="77"/>
      <c r="CZ104" s="77"/>
      <c r="DA104" s="77"/>
      <c r="DB104" s="77"/>
      <c r="DC104" s="77"/>
      <c r="DD104" s="77"/>
      <c r="DE104" s="77"/>
      <c r="DF104" s="77"/>
      <c r="DG104" s="77"/>
      <c r="DH104" s="77"/>
      <c r="DI104" s="77"/>
      <c r="DJ104" s="77"/>
      <c r="DK104" s="77"/>
      <c r="DL104" s="77"/>
      <c r="DM104" s="77"/>
      <c r="DN104" s="77"/>
      <c r="DO104" s="77"/>
      <c r="DP104" s="77"/>
      <c r="DQ104" s="77"/>
      <c r="DR104" s="77"/>
      <c r="DS104" s="77"/>
      <c r="DT104" s="77"/>
      <c r="DU104" s="77"/>
      <c r="DV104" s="77"/>
      <c r="DW104" s="77"/>
      <c r="DX104" s="77"/>
      <c r="DY104" s="77"/>
      <c r="DZ104" s="77"/>
      <c r="EA104" s="77"/>
      <c r="EB104" s="77"/>
      <c r="EC104" s="77"/>
      <c r="ED104" s="77"/>
      <c r="EE104" s="77"/>
      <c r="EF104" s="77"/>
      <c r="EG104" s="77"/>
      <c r="EH104" s="77"/>
      <c r="EI104" s="77"/>
      <c r="EJ104" s="77"/>
      <c r="EK104" s="77"/>
      <c r="EL104" s="77"/>
      <c r="EM104" s="77"/>
      <c r="EN104" s="77"/>
      <c r="EO104" s="77"/>
      <c r="EP104" s="77"/>
      <c r="EQ104" s="77"/>
      <c r="ER104" s="77"/>
      <c r="ES104" s="77"/>
      <c r="ET104" s="77"/>
      <c r="EU104" s="77"/>
      <c r="EV104" s="77"/>
      <c r="EW104" s="77"/>
      <c r="EX104" s="77"/>
      <c r="EY104" s="77"/>
      <c r="EZ104" s="77"/>
      <c r="FA104" s="77"/>
      <c r="FB104" s="77"/>
      <c r="FC104" s="77"/>
      <c r="FD104" s="77"/>
      <c r="FE104" s="77"/>
      <c r="FF104" s="77"/>
      <c r="FG104" s="77"/>
      <c r="FH104" s="77"/>
      <c r="FI104" s="77"/>
      <c r="FJ104" s="77"/>
      <c r="FK104" s="77"/>
      <c r="FL104" s="77"/>
      <c r="FM104" s="77"/>
      <c r="FN104" s="77"/>
      <c r="FO104" s="77"/>
      <c r="FP104" s="77"/>
      <c r="FQ104" s="77"/>
      <c r="FR104" s="77"/>
      <c r="FS104" s="77"/>
      <c r="FT104" s="77"/>
      <c r="FU104" s="77"/>
      <c r="FV104" s="77"/>
      <c r="FW104" s="77"/>
      <c r="FX104" s="77"/>
      <c r="FY104" s="77"/>
      <c r="FZ104" s="77"/>
      <c r="GA104" s="77"/>
      <c r="GB104" s="77"/>
      <c r="GC104" s="77"/>
      <c r="GD104" s="77"/>
      <c r="GE104" s="77"/>
      <c r="GF104" s="77"/>
      <c r="GG104" s="77"/>
      <c r="GH104" s="77"/>
      <c r="GI104" s="77"/>
      <c r="GJ104" s="77"/>
      <c r="GK104" s="77"/>
      <c r="GL104" s="77"/>
      <c r="GM104" s="77"/>
      <c r="GN104" s="77"/>
      <c r="GO104" s="77"/>
      <c r="GP104" s="77"/>
      <c r="GQ104" s="77"/>
      <c r="GR104" s="77"/>
      <c r="GS104" s="77"/>
      <c r="GT104" s="77"/>
      <c r="GU104" s="77"/>
      <c r="GV104" s="77"/>
      <c r="GW104" s="77"/>
      <c r="GX104" s="77"/>
      <c r="GY104" s="77"/>
      <c r="GZ104" s="77"/>
      <c r="HA104" s="77"/>
      <c r="HB104" s="77"/>
      <c r="HC104" s="77"/>
      <c r="HD104" s="77"/>
      <c r="HE104" s="77"/>
      <c r="HF104" s="77"/>
      <c r="HG104" s="77"/>
      <c r="HH104" s="77"/>
      <c r="HI104" s="77"/>
      <c r="HJ104" s="77"/>
      <c r="HK104" s="77"/>
      <c r="HL104" s="77"/>
      <c r="HM104" s="77"/>
      <c r="HN104" s="77"/>
      <c r="HO104" s="77"/>
      <c r="HP104" s="77"/>
      <c r="HQ104" s="77"/>
      <c r="HR104" s="77"/>
      <c r="HS104" s="77"/>
      <c r="HT104" s="77"/>
      <c r="HU104" s="77"/>
      <c r="HV104" s="77"/>
      <c r="HW104" s="77"/>
      <c r="HX104" s="77"/>
      <c r="HY104" s="77"/>
      <c r="HZ104" s="77"/>
      <c r="IA104" s="77"/>
      <c r="IB104" s="77"/>
      <c r="IC104" s="77"/>
      <c r="ID104" s="77"/>
      <c r="IE104" s="77"/>
      <c r="IF104" s="77"/>
      <c r="IG104" s="77"/>
      <c r="IH104" s="77"/>
      <c r="II104" s="77"/>
      <c r="IJ104" s="77"/>
      <c r="IK104" s="77"/>
      <c r="IL104" s="77"/>
      <c r="IM104" s="77"/>
      <c r="IN104" s="77"/>
      <c r="IO104" s="77"/>
      <c r="IP104" s="77"/>
      <c r="IQ104" s="77"/>
      <c r="IR104" s="77"/>
      <c r="IS104" s="77"/>
      <c r="IT104" s="77"/>
      <c r="IU104" s="77"/>
      <c r="IV104" s="77"/>
    </row>
    <row r="105" spans="1:256" x14ac:dyDescent="0.15">
      <c r="A105" s="77"/>
      <c r="B105" s="77"/>
      <c r="C105" s="225"/>
      <c r="D105" s="226"/>
      <c r="E105" s="77"/>
      <c r="F105" s="77"/>
      <c r="G105" s="22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112"/>
      <c r="Z105" s="77"/>
      <c r="AA105" s="99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77"/>
      <c r="CB105" s="77"/>
      <c r="CC105" s="77"/>
      <c r="CD105" s="77"/>
      <c r="CE105" s="77"/>
      <c r="CF105" s="77"/>
      <c r="CG105" s="77"/>
      <c r="CH105" s="77"/>
      <c r="CI105" s="77"/>
      <c r="CJ105" s="77"/>
      <c r="CK105" s="77"/>
      <c r="CL105" s="77"/>
      <c r="CM105" s="77"/>
      <c r="CN105" s="77"/>
      <c r="CO105" s="77"/>
      <c r="CP105" s="77"/>
      <c r="CQ105" s="77"/>
      <c r="CR105" s="77"/>
      <c r="CS105" s="77"/>
      <c r="CT105" s="77"/>
      <c r="CU105" s="77"/>
      <c r="CV105" s="77"/>
      <c r="CW105" s="77"/>
      <c r="CX105" s="77"/>
      <c r="CY105" s="77"/>
      <c r="CZ105" s="77"/>
      <c r="DA105" s="77"/>
      <c r="DB105" s="77"/>
      <c r="DC105" s="77"/>
      <c r="DD105" s="77"/>
      <c r="DE105" s="77"/>
      <c r="DF105" s="77"/>
      <c r="DG105" s="77"/>
      <c r="DH105" s="77"/>
      <c r="DI105" s="77"/>
      <c r="DJ105" s="77"/>
      <c r="DK105" s="77"/>
      <c r="DL105" s="77"/>
      <c r="DM105" s="77"/>
      <c r="DN105" s="77"/>
      <c r="DO105" s="77"/>
      <c r="DP105" s="77"/>
      <c r="DQ105" s="77"/>
      <c r="DR105" s="77"/>
      <c r="DS105" s="77"/>
      <c r="DT105" s="77"/>
      <c r="DU105" s="77"/>
      <c r="DV105" s="77"/>
      <c r="DW105" s="77"/>
      <c r="DX105" s="77"/>
      <c r="DY105" s="77"/>
      <c r="DZ105" s="77"/>
      <c r="EA105" s="77"/>
      <c r="EB105" s="77"/>
      <c r="EC105" s="77"/>
      <c r="ED105" s="77"/>
      <c r="EE105" s="77"/>
      <c r="EF105" s="77"/>
      <c r="EG105" s="77"/>
      <c r="EH105" s="77"/>
      <c r="EI105" s="77"/>
      <c r="EJ105" s="77"/>
      <c r="EK105" s="77"/>
      <c r="EL105" s="77"/>
      <c r="EM105" s="77"/>
      <c r="EN105" s="77"/>
      <c r="EO105" s="77"/>
      <c r="EP105" s="77"/>
      <c r="EQ105" s="77"/>
      <c r="ER105" s="77"/>
      <c r="ES105" s="77"/>
      <c r="ET105" s="77"/>
      <c r="EU105" s="77"/>
      <c r="EV105" s="77"/>
      <c r="EW105" s="77"/>
      <c r="EX105" s="77"/>
      <c r="EY105" s="77"/>
      <c r="EZ105" s="77"/>
      <c r="FA105" s="77"/>
      <c r="FB105" s="77"/>
      <c r="FC105" s="77"/>
      <c r="FD105" s="77"/>
      <c r="FE105" s="77"/>
      <c r="FF105" s="77"/>
      <c r="FG105" s="77"/>
      <c r="FH105" s="77"/>
      <c r="FI105" s="77"/>
      <c r="FJ105" s="77"/>
      <c r="FK105" s="77"/>
      <c r="FL105" s="77"/>
      <c r="FM105" s="77"/>
      <c r="FN105" s="77"/>
      <c r="FO105" s="77"/>
      <c r="FP105" s="77"/>
      <c r="FQ105" s="77"/>
      <c r="FR105" s="77"/>
      <c r="FS105" s="77"/>
      <c r="FT105" s="77"/>
      <c r="FU105" s="77"/>
      <c r="FV105" s="77"/>
      <c r="FW105" s="77"/>
      <c r="FX105" s="77"/>
      <c r="FY105" s="77"/>
      <c r="FZ105" s="77"/>
      <c r="GA105" s="77"/>
      <c r="GB105" s="77"/>
      <c r="GC105" s="77"/>
      <c r="GD105" s="77"/>
      <c r="GE105" s="77"/>
      <c r="GF105" s="77"/>
      <c r="GG105" s="77"/>
      <c r="GH105" s="77"/>
      <c r="GI105" s="77"/>
      <c r="GJ105" s="77"/>
      <c r="GK105" s="77"/>
      <c r="GL105" s="77"/>
      <c r="GM105" s="77"/>
      <c r="GN105" s="77"/>
      <c r="GO105" s="77"/>
      <c r="GP105" s="77"/>
      <c r="GQ105" s="77"/>
      <c r="GR105" s="77"/>
      <c r="GS105" s="77"/>
      <c r="GT105" s="77"/>
      <c r="GU105" s="77"/>
      <c r="GV105" s="77"/>
      <c r="GW105" s="77"/>
      <c r="GX105" s="77"/>
      <c r="GY105" s="77"/>
      <c r="GZ105" s="77"/>
      <c r="HA105" s="77"/>
      <c r="HB105" s="77"/>
      <c r="HC105" s="77"/>
      <c r="HD105" s="77"/>
      <c r="HE105" s="77"/>
      <c r="HF105" s="77"/>
      <c r="HG105" s="77"/>
      <c r="HH105" s="77"/>
      <c r="HI105" s="77"/>
      <c r="HJ105" s="77"/>
      <c r="HK105" s="77"/>
      <c r="HL105" s="77"/>
      <c r="HM105" s="77"/>
      <c r="HN105" s="77"/>
      <c r="HO105" s="77"/>
      <c r="HP105" s="77"/>
      <c r="HQ105" s="77"/>
      <c r="HR105" s="77"/>
      <c r="HS105" s="77"/>
      <c r="HT105" s="77"/>
      <c r="HU105" s="77"/>
      <c r="HV105" s="77"/>
      <c r="HW105" s="77"/>
      <c r="HX105" s="77"/>
      <c r="HY105" s="77"/>
      <c r="HZ105" s="77"/>
      <c r="IA105" s="77"/>
      <c r="IB105" s="77"/>
      <c r="IC105" s="77"/>
      <c r="ID105" s="77"/>
      <c r="IE105" s="77"/>
      <c r="IF105" s="77"/>
      <c r="IG105" s="77"/>
      <c r="IH105" s="77"/>
      <c r="II105" s="77"/>
      <c r="IJ105" s="77"/>
      <c r="IK105" s="77"/>
      <c r="IL105" s="77"/>
      <c r="IM105" s="77"/>
      <c r="IN105" s="77"/>
      <c r="IO105" s="77"/>
      <c r="IP105" s="77"/>
      <c r="IQ105" s="77"/>
      <c r="IR105" s="77"/>
      <c r="IS105" s="77"/>
      <c r="IT105" s="77"/>
      <c r="IU105" s="77"/>
      <c r="IV105" s="77"/>
    </row>
    <row r="106" spans="1:256" x14ac:dyDescent="0.15">
      <c r="A106" s="77"/>
      <c r="B106" s="77"/>
      <c r="C106" s="225"/>
      <c r="D106" s="226"/>
      <c r="E106" s="77"/>
      <c r="F106" s="77"/>
      <c r="G106" s="227"/>
      <c r="H106" s="77" t="s">
        <v>102</v>
      </c>
      <c r="I106" s="77">
        <f>I103-I104</f>
        <v>41468.57</v>
      </c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112"/>
      <c r="Z106" s="77"/>
      <c r="AA106" s="99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77"/>
      <c r="CB106" s="77"/>
      <c r="CC106" s="77"/>
      <c r="CD106" s="77"/>
      <c r="CE106" s="77"/>
      <c r="CF106" s="77"/>
      <c r="CG106" s="77"/>
      <c r="CH106" s="77"/>
      <c r="CI106" s="77"/>
      <c r="CJ106" s="77"/>
      <c r="CK106" s="77"/>
      <c r="CL106" s="77"/>
      <c r="CM106" s="77"/>
      <c r="CN106" s="77"/>
      <c r="CO106" s="77"/>
      <c r="CP106" s="77"/>
      <c r="CQ106" s="77"/>
      <c r="CR106" s="77"/>
      <c r="CS106" s="77"/>
      <c r="CT106" s="77"/>
      <c r="CU106" s="77"/>
      <c r="CV106" s="77"/>
      <c r="CW106" s="77"/>
      <c r="CX106" s="77"/>
      <c r="CY106" s="77"/>
      <c r="CZ106" s="77"/>
      <c r="DA106" s="77"/>
      <c r="DB106" s="77"/>
      <c r="DC106" s="77"/>
      <c r="DD106" s="77"/>
      <c r="DE106" s="77"/>
      <c r="DF106" s="77"/>
      <c r="DG106" s="77"/>
      <c r="DH106" s="77"/>
      <c r="DI106" s="77"/>
      <c r="DJ106" s="77"/>
      <c r="DK106" s="77"/>
      <c r="DL106" s="77"/>
      <c r="DM106" s="77"/>
      <c r="DN106" s="77"/>
      <c r="DO106" s="77"/>
      <c r="DP106" s="77"/>
      <c r="DQ106" s="77"/>
      <c r="DR106" s="77"/>
      <c r="DS106" s="77"/>
      <c r="DT106" s="77"/>
      <c r="DU106" s="77"/>
      <c r="DV106" s="77"/>
      <c r="DW106" s="77"/>
      <c r="DX106" s="77"/>
      <c r="DY106" s="77"/>
      <c r="DZ106" s="77"/>
      <c r="EA106" s="77"/>
      <c r="EB106" s="77"/>
      <c r="EC106" s="77"/>
      <c r="ED106" s="77"/>
      <c r="EE106" s="77"/>
      <c r="EF106" s="77"/>
      <c r="EG106" s="77"/>
      <c r="EH106" s="77"/>
      <c r="EI106" s="77"/>
      <c r="EJ106" s="77"/>
      <c r="EK106" s="77"/>
      <c r="EL106" s="77"/>
      <c r="EM106" s="77"/>
      <c r="EN106" s="77"/>
      <c r="EO106" s="77"/>
      <c r="EP106" s="77"/>
      <c r="EQ106" s="77"/>
      <c r="ER106" s="77"/>
      <c r="ES106" s="77"/>
      <c r="ET106" s="77"/>
      <c r="EU106" s="77"/>
      <c r="EV106" s="77"/>
      <c r="EW106" s="77"/>
      <c r="EX106" s="77"/>
      <c r="EY106" s="77"/>
      <c r="EZ106" s="77"/>
      <c r="FA106" s="77"/>
      <c r="FB106" s="77"/>
      <c r="FC106" s="77"/>
      <c r="FD106" s="77"/>
      <c r="FE106" s="77"/>
      <c r="FF106" s="77"/>
      <c r="FG106" s="77"/>
      <c r="FH106" s="77"/>
      <c r="FI106" s="77"/>
      <c r="FJ106" s="77"/>
      <c r="FK106" s="77"/>
      <c r="FL106" s="77"/>
      <c r="FM106" s="77"/>
      <c r="FN106" s="77"/>
      <c r="FO106" s="77"/>
      <c r="FP106" s="77"/>
      <c r="FQ106" s="77"/>
      <c r="FR106" s="77"/>
      <c r="FS106" s="77"/>
      <c r="FT106" s="77"/>
      <c r="FU106" s="77"/>
      <c r="FV106" s="77"/>
      <c r="FW106" s="77"/>
      <c r="FX106" s="77"/>
      <c r="FY106" s="77"/>
      <c r="FZ106" s="77"/>
      <c r="GA106" s="77"/>
      <c r="GB106" s="77"/>
      <c r="GC106" s="77"/>
      <c r="GD106" s="77"/>
      <c r="GE106" s="77"/>
      <c r="GF106" s="77"/>
      <c r="GG106" s="77"/>
      <c r="GH106" s="77"/>
      <c r="GI106" s="77"/>
      <c r="GJ106" s="77"/>
      <c r="GK106" s="77"/>
      <c r="GL106" s="77"/>
      <c r="GM106" s="77"/>
      <c r="GN106" s="77"/>
      <c r="GO106" s="77"/>
      <c r="GP106" s="77"/>
      <c r="GQ106" s="77"/>
      <c r="GR106" s="77"/>
      <c r="GS106" s="77"/>
      <c r="GT106" s="77"/>
      <c r="GU106" s="77"/>
      <c r="GV106" s="77"/>
      <c r="GW106" s="77"/>
      <c r="GX106" s="77"/>
      <c r="GY106" s="77"/>
      <c r="GZ106" s="77"/>
      <c r="HA106" s="77"/>
      <c r="HB106" s="77"/>
      <c r="HC106" s="77"/>
      <c r="HD106" s="77"/>
      <c r="HE106" s="77"/>
      <c r="HF106" s="77"/>
      <c r="HG106" s="77"/>
      <c r="HH106" s="77"/>
      <c r="HI106" s="77"/>
      <c r="HJ106" s="77"/>
      <c r="HK106" s="77"/>
      <c r="HL106" s="77"/>
      <c r="HM106" s="77"/>
      <c r="HN106" s="77"/>
      <c r="HO106" s="77"/>
      <c r="HP106" s="77"/>
      <c r="HQ106" s="77"/>
      <c r="HR106" s="77"/>
      <c r="HS106" s="77"/>
      <c r="HT106" s="77"/>
      <c r="HU106" s="77"/>
      <c r="HV106" s="77"/>
      <c r="HW106" s="77"/>
      <c r="HX106" s="77"/>
      <c r="HY106" s="77"/>
      <c r="HZ106" s="77"/>
      <c r="IA106" s="77"/>
      <c r="IB106" s="77"/>
      <c r="IC106" s="77"/>
      <c r="ID106" s="77"/>
      <c r="IE106" s="77"/>
      <c r="IF106" s="77"/>
      <c r="IG106" s="77"/>
      <c r="IH106" s="77"/>
      <c r="II106" s="77"/>
      <c r="IJ106" s="77"/>
      <c r="IK106" s="77"/>
      <c r="IL106" s="77"/>
      <c r="IM106" s="77"/>
      <c r="IN106" s="77"/>
      <c r="IO106" s="77"/>
      <c r="IP106" s="77"/>
      <c r="IQ106" s="77"/>
      <c r="IR106" s="77"/>
      <c r="IS106" s="77"/>
      <c r="IT106" s="77"/>
      <c r="IU106" s="77"/>
      <c r="IV106" s="77"/>
    </row>
    <row r="107" spans="1:256" x14ac:dyDescent="0.15">
      <c r="A107" s="77"/>
      <c r="B107" s="77"/>
      <c r="C107" s="225"/>
      <c r="D107" s="226"/>
      <c r="E107" s="77"/>
      <c r="F107" s="77"/>
      <c r="G107" s="227"/>
      <c r="H107" s="77" t="s">
        <v>388</v>
      </c>
      <c r="I107" s="77">
        <f>G102</f>
        <v>3000</v>
      </c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112"/>
      <c r="Z107" s="77"/>
      <c r="AA107" s="99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  <c r="BP107" s="77"/>
      <c r="BQ107" s="77"/>
      <c r="BR107" s="77"/>
      <c r="BS107" s="77"/>
      <c r="BT107" s="77"/>
      <c r="BU107" s="77"/>
      <c r="BV107" s="77"/>
      <c r="BW107" s="77"/>
      <c r="BX107" s="77"/>
      <c r="BY107" s="77"/>
      <c r="BZ107" s="77"/>
      <c r="CA107" s="77"/>
      <c r="CB107" s="77"/>
      <c r="CC107" s="77"/>
      <c r="CD107" s="77"/>
      <c r="CE107" s="77"/>
      <c r="CF107" s="77"/>
      <c r="CG107" s="77"/>
      <c r="CH107" s="77"/>
      <c r="CI107" s="77"/>
      <c r="CJ107" s="77"/>
      <c r="CK107" s="77"/>
      <c r="CL107" s="77"/>
      <c r="CM107" s="77"/>
      <c r="CN107" s="77"/>
      <c r="CO107" s="77"/>
      <c r="CP107" s="77"/>
      <c r="CQ107" s="77"/>
      <c r="CR107" s="77"/>
      <c r="CS107" s="77"/>
      <c r="CT107" s="77"/>
      <c r="CU107" s="77"/>
      <c r="CV107" s="77"/>
      <c r="CW107" s="77"/>
      <c r="CX107" s="77"/>
      <c r="CY107" s="77"/>
      <c r="CZ107" s="77"/>
      <c r="DA107" s="77"/>
      <c r="DB107" s="77"/>
      <c r="DC107" s="77"/>
      <c r="DD107" s="77"/>
      <c r="DE107" s="77"/>
      <c r="DF107" s="77"/>
      <c r="DG107" s="77"/>
      <c r="DH107" s="77"/>
      <c r="DI107" s="77"/>
      <c r="DJ107" s="77"/>
      <c r="DK107" s="77"/>
      <c r="DL107" s="77"/>
      <c r="DM107" s="77"/>
      <c r="DN107" s="77"/>
      <c r="DO107" s="77"/>
      <c r="DP107" s="77"/>
      <c r="DQ107" s="77"/>
      <c r="DR107" s="77"/>
      <c r="DS107" s="77"/>
      <c r="DT107" s="77"/>
      <c r="DU107" s="77"/>
      <c r="DV107" s="77"/>
      <c r="DW107" s="77"/>
      <c r="DX107" s="77"/>
      <c r="DY107" s="77"/>
      <c r="DZ107" s="77"/>
      <c r="EA107" s="77"/>
      <c r="EB107" s="77"/>
      <c r="EC107" s="77"/>
      <c r="ED107" s="77"/>
      <c r="EE107" s="77"/>
      <c r="EF107" s="77"/>
      <c r="EG107" s="77"/>
      <c r="EH107" s="77"/>
      <c r="EI107" s="77"/>
      <c r="EJ107" s="77"/>
      <c r="EK107" s="77"/>
      <c r="EL107" s="77"/>
      <c r="EM107" s="77"/>
      <c r="EN107" s="77"/>
      <c r="EO107" s="77"/>
      <c r="EP107" s="77"/>
      <c r="EQ107" s="77"/>
      <c r="ER107" s="77"/>
      <c r="ES107" s="77"/>
      <c r="ET107" s="77"/>
      <c r="EU107" s="77"/>
      <c r="EV107" s="77"/>
      <c r="EW107" s="77"/>
      <c r="EX107" s="77"/>
      <c r="EY107" s="77"/>
      <c r="EZ107" s="77"/>
      <c r="FA107" s="77"/>
      <c r="FB107" s="77"/>
      <c r="FC107" s="77"/>
      <c r="FD107" s="77"/>
      <c r="FE107" s="77"/>
      <c r="FF107" s="77"/>
      <c r="FG107" s="77"/>
      <c r="FH107" s="77"/>
      <c r="FI107" s="77"/>
      <c r="FJ107" s="77"/>
      <c r="FK107" s="77"/>
      <c r="FL107" s="77"/>
      <c r="FM107" s="77"/>
      <c r="FN107" s="77"/>
      <c r="FO107" s="77"/>
      <c r="FP107" s="77"/>
      <c r="FQ107" s="77"/>
      <c r="FR107" s="77"/>
      <c r="FS107" s="77"/>
      <c r="FT107" s="77"/>
      <c r="FU107" s="77"/>
      <c r="FV107" s="77"/>
      <c r="FW107" s="77"/>
      <c r="FX107" s="77"/>
      <c r="FY107" s="77"/>
      <c r="FZ107" s="77"/>
      <c r="GA107" s="77"/>
      <c r="GB107" s="77"/>
      <c r="GC107" s="77"/>
      <c r="GD107" s="77"/>
      <c r="GE107" s="77"/>
      <c r="GF107" s="77"/>
      <c r="GG107" s="77"/>
      <c r="GH107" s="77"/>
      <c r="GI107" s="77"/>
      <c r="GJ107" s="77"/>
      <c r="GK107" s="77"/>
      <c r="GL107" s="77"/>
      <c r="GM107" s="77"/>
      <c r="GN107" s="77"/>
      <c r="GO107" s="77"/>
      <c r="GP107" s="77"/>
      <c r="GQ107" s="77"/>
      <c r="GR107" s="77"/>
      <c r="GS107" s="77"/>
      <c r="GT107" s="77"/>
      <c r="GU107" s="77"/>
      <c r="GV107" s="77"/>
      <c r="GW107" s="77"/>
      <c r="GX107" s="77"/>
      <c r="GY107" s="77"/>
      <c r="GZ107" s="77"/>
      <c r="HA107" s="77"/>
      <c r="HB107" s="77"/>
      <c r="HC107" s="77"/>
      <c r="HD107" s="77"/>
      <c r="HE107" s="77"/>
      <c r="HF107" s="77"/>
      <c r="HG107" s="77"/>
      <c r="HH107" s="77"/>
      <c r="HI107" s="77"/>
      <c r="HJ107" s="77"/>
      <c r="HK107" s="77"/>
      <c r="HL107" s="77"/>
      <c r="HM107" s="77"/>
      <c r="HN107" s="77"/>
      <c r="HO107" s="77"/>
      <c r="HP107" s="77"/>
      <c r="HQ107" s="77"/>
      <c r="HR107" s="77"/>
      <c r="HS107" s="77"/>
      <c r="HT107" s="77"/>
      <c r="HU107" s="77"/>
      <c r="HV107" s="77"/>
      <c r="HW107" s="77"/>
      <c r="HX107" s="77"/>
      <c r="HY107" s="77"/>
      <c r="HZ107" s="77"/>
      <c r="IA107" s="77"/>
      <c r="IB107" s="77"/>
      <c r="IC107" s="77"/>
      <c r="ID107" s="77"/>
      <c r="IE107" s="77"/>
      <c r="IF107" s="77"/>
      <c r="IG107" s="77"/>
      <c r="IH107" s="77"/>
      <c r="II107" s="77"/>
      <c r="IJ107" s="77"/>
      <c r="IK107" s="77"/>
      <c r="IL107" s="77"/>
      <c r="IM107" s="77"/>
      <c r="IN107" s="77"/>
      <c r="IO107" s="77"/>
      <c r="IP107" s="77"/>
      <c r="IQ107" s="77"/>
      <c r="IR107" s="77"/>
      <c r="IS107" s="77"/>
      <c r="IT107" s="77"/>
      <c r="IU107" s="77"/>
      <c r="IV107" s="77"/>
    </row>
    <row r="110" spans="1:256" x14ac:dyDescent="0.15">
      <c r="A110" s="77"/>
      <c r="B110" s="77"/>
      <c r="C110" s="225"/>
      <c r="D110" s="226"/>
      <c r="E110" s="77"/>
      <c r="F110" s="77"/>
      <c r="G110" s="227"/>
      <c r="H110" s="77" t="s">
        <v>104</v>
      </c>
      <c r="I110" s="77">
        <f>I106-G102</f>
        <v>38468.57</v>
      </c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112"/>
      <c r="Z110" s="77"/>
      <c r="AA110" s="99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  <c r="BP110" s="77"/>
      <c r="BQ110" s="77"/>
      <c r="BR110" s="77"/>
      <c r="BS110" s="77"/>
      <c r="BT110" s="77"/>
      <c r="BU110" s="77"/>
      <c r="BV110" s="77"/>
      <c r="BW110" s="77"/>
      <c r="BX110" s="77"/>
      <c r="BY110" s="77"/>
      <c r="BZ110" s="77"/>
      <c r="CA110" s="77"/>
      <c r="CB110" s="77"/>
      <c r="CC110" s="77"/>
      <c r="CD110" s="77"/>
      <c r="CE110" s="77"/>
      <c r="CF110" s="77"/>
      <c r="CG110" s="77"/>
      <c r="CH110" s="77"/>
      <c r="CI110" s="77"/>
      <c r="CJ110" s="77"/>
      <c r="CK110" s="77"/>
      <c r="CL110" s="77"/>
      <c r="CM110" s="77"/>
      <c r="CN110" s="77"/>
      <c r="CO110" s="77"/>
      <c r="CP110" s="77"/>
      <c r="CQ110" s="77"/>
      <c r="CR110" s="77"/>
      <c r="CS110" s="77"/>
      <c r="CT110" s="77"/>
      <c r="CU110" s="77"/>
      <c r="CV110" s="77"/>
      <c r="CW110" s="77"/>
      <c r="CX110" s="77"/>
      <c r="CY110" s="77"/>
      <c r="CZ110" s="77"/>
      <c r="DA110" s="77"/>
      <c r="DB110" s="77"/>
      <c r="DC110" s="77"/>
      <c r="DD110" s="77"/>
      <c r="DE110" s="77"/>
      <c r="DF110" s="77"/>
      <c r="DG110" s="77"/>
      <c r="DH110" s="77"/>
      <c r="DI110" s="77"/>
      <c r="DJ110" s="77"/>
      <c r="DK110" s="77"/>
      <c r="DL110" s="77"/>
      <c r="DM110" s="77"/>
      <c r="DN110" s="77"/>
      <c r="DO110" s="77"/>
      <c r="DP110" s="77"/>
      <c r="DQ110" s="77"/>
      <c r="DR110" s="77"/>
      <c r="DS110" s="77"/>
      <c r="DT110" s="77"/>
      <c r="DU110" s="77"/>
      <c r="DV110" s="77"/>
      <c r="DW110" s="77"/>
      <c r="DX110" s="77"/>
      <c r="DY110" s="77"/>
      <c r="DZ110" s="77"/>
      <c r="EA110" s="77"/>
      <c r="EB110" s="77"/>
      <c r="EC110" s="77"/>
      <c r="ED110" s="77"/>
      <c r="EE110" s="77"/>
      <c r="EF110" s="77"/>
      <c r="EG110" s="77"/>
      <c r="EH110" s="77"/>
      <c r="EI110" s="77"/>
      <c r="EJ110" s="77"/>
      <c r="EK110" s="77"/>
      <c r="EL110" s="77"/>
      <c r="EM110" s="77"/>
      <c r="EN110" s="77"/>
      <c r="EO110" s="77"/>
      <c r="EP110" s="77"/>
      <c r="EQ110" s="77"/>
      <c r="ER110" s="77"/>
      <c r="ES110" s="77"/>
      <c r="ET110" s="77"/>
      <c r="EU110" s="77"/>
      <c r="EV110" s="77"/>
      <c r="EW110" s="77"/>
      <c r="EX110" s="77"/>
      <c r="EY110" s="77"/>
      <c r="EZ110" s="77"/>
      <c r="FA110" s="77"/>
      <c r="FB110" s="77"/>
      <c r="FC110" s="77"/>
      <c r="FD110" s="77"/>
      <c r="FE110" s="77"/>
      <c r="FF110" s="77"/>
      <c r="FG110" s="77"/>
      <c r="FH110" s="77"/>
      <c r="FI110" s="77"/>
      <c r="FJ110" s="77"/>
      <c r="FK110" s="77"/>
      <c r="FL110" s="77"/>
      <c r="FM110" s="77"/>
      <c r="FN110" s="77"/>
      <c r="FO110" s="77"/>
      <c r="FP110" s="77"/>
      <c r="FQ110" s="77"/>
      <c r="FR110" s="77"/>
      <c r="FS110" s="77"/>
      <c r="FT110" s="77"/>
      <c r="FU110" s="77"/>
      <c r="FV110" s="77"/>
      <c r="FW110" s="77"/>
      <c r="FX110" s="77"/>
      <c r="FY110" s="77"/>
      <c r="FZ110" s="77"/>
      <c r="GA110" s="77"/>
      <c r="GB110" s="77"/>
      <c r="GC110" s="77"/>
      <c r="GD110" s="77"/>
      <c r="GE110" s="77"/>
      <c r="GF110" s="77"/>
      <c r="GG110" s="77"/>
      <c r="GH110" s="77"/>
      <c r="GI110" s="77"/>
      <c r="GJ110" s="77"/>
      <c r="GK110" s="77"/>
      <c r="GL110" s="77"/>
      <c r="GM110" s="77"/>
      <c r="GN110" s="77"/>
      <c r="GO110" s="77"/>
      <c r="GP110" s="77"/>
      <c r="GQ110" s="77"/>
      <c r="GR110" s="77"/>
      <c r="GS110" s="77"/>
      <c r="GT110" s="77"/>
      <c r="GU110" s="77"/>
      <c r="GV110" s="77"/>
      <c r="GW110" s="77"/>
      <c r="GX110" s="77"/>
      <c r="GY110" s="77"/>
      <c r="GZ110" s="77"/>
      <c r="HA110" s="77"/>
      <c r="HB110" s="77"/>
      <c r="HC110" s="77"/>
      <c r="HD110" s="77"/>
      <c r="HE110" s="77"/>
      <c r="HF110" s="77"/>
      <c r="HG110" s="77"/>
      <c r="HH110" s="77"/>
      <c r="HI110" s="77"/>
      <c r="HJ110" s="77"/>
      <c r="HK110" s="77"/>
      <c r="HL110" s="77"/>
      <c r="HM110" s="77"/>
      <c r="HN110" s="77"/>
      <c r="HO110" s="77"/>
      <c r="HP110" s="77"/>
      <c r="HQ110" s="77"/>
      <c r="HR110" s="77"/>
      <c r="HS110" s="77"/>
      <c r="HT110" s="77"/>
      <c r="HU110" s="77"/>
      <c r="HV110" s="77"/>
      <c r="HW110" s="77"/>
      <c r="HX110" s="77"/>
      <c r="HY110" s="77"/>
      <c r="HZ110" s="77"/>
      <c r="IA110" s="77"/>
      <c r="IB110" s="77"/>
      <c r="IC110" s="77"/>
      <c r="ID110" s="77"/>
      <c r="IE110" s="77"/>
      <c r="IF110" s="77"/>
      <c r="IG110" s="77"/>
      <c r="IH110" s="77"/>
      <c r="II110" s="77"/>
      <c r="IJ110" s="77"/>
      <c r="IK110" s="77"/>
      <c r="IL110" s="77"/>
      <c r="IM110" s="77"/>
      <c r="IN110" s="77"/>
      <c r="IO110" s="77"/>
      <c r="IP110" s="77"/>
      <c r="IQ110" s="77"/>
      <c r="IR110" s="77"/>
      <c r="IS110" s="77"/>
      <c r="IT110" s="77"/>
      <c r="IU110" s="77"/>
      <c r="IV110" s="77"/>
    </row>
    <row r="111" spans="1:256" x14ac:dyDescent="0.15">
      <c r="A111" s="77"/>
      <c r="B111" s="77"/>
      <c r="C111" s="225"/>
      <c r="D111" s="226"/>
      <c r="E111" s="77"/>
      <c r="F111" s="77"/>
      <c r="G111" s="22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112"/>
      <c r="Z111" s="77"/>
      <c r="AA111" s="99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  <c r="BP111" s="77"/>
      <c r="BQ111" s="77"/>
      <c r="BR111" s="77"/>
      <c r="BS111" s="77"/>
      <c r="BT111" s="77"/>
      <c r="BU111" s="77"/>
      <c r="BV111" s="77"/>
      <c r="BW111" s="77"/>
      <c r="BX111" s="77"/>
      <c r="BY111" s="77"/>
      <c r="BZ111" s="77"/>
      <c r="CA111" s="77"/>
      <c r="CB111" s="77"/>
      <c r="CC111" s="77"/>
      <c r="CD111" s="77"/>
      <c r="CE111" s="77"/>
      <c r="CF111" s="77"/>
      <c r="CG111" s="77"/>
      <c r="CH111" s="77"/>
      <c r="CI111" s="77"/>
      <c r="CJ111" s="77"/>
      <c r="CK111" s="77"/>
      <c r="CL111" s="77"/>
      <c r="CM111" s="77"/>
      <c r="CN111" s="77"/>
      <c r="CO111" s="77"/>
      <c r="CP111" s="77"/>
      <c r="CQ111" s="77"/>
      <c r="CR111" s="77"/>
      <c r="CS111" s="77"/>
      <c r="CT111" s="77"/>
      <c r="CU111" s="77"/>
      <c r="CV111" s="77"/>
      <c r="CW111" s="77"/>
      <c r="CX111" s="77"/>
      <c r="CY111" s="77"/>
      <c r="CZ111" s="77"/>
      <c r="DA111" s="77"/>
      <c r="DB111" s="77"/>
      <c r="DC111" s="77"/>
      <c r="DD111" s="77"/>
      <c r="DE111" s="77"/>
      <c r="DF111" s="77"/>
      <c r="DG111" s="77"/>
      <c r="DH111" s="77"/>
      <c r="DI111" s="77"/>
      <c r="DJ111" s="77"/>
      <c r="DK111" s="77"/>
      <c r="DL111" s="77"/>
      <c r="DM111" s="77"/>
      <c r="DN111" s="77"/>
      <c r="DO111" s="77"/>
      <c r="DP111" s="77"/>
      <c r="DQ111" s="77"/>
      <c r="DR111" s="77"/>
      <c r="DS111" s="77"/>
      <c r="DT111" s="77"/>
      <c r="DU111" s="77"/>
      <c r="DV111" s="77"/>
      <c r="DW111" s="77"/>
      <c r="DX111" s="77"/>
      <c r="DY111" s="77"/>
      <c r="DZ111" s="77"/>
      <c r="EA111" s="77"/>
      <c r="EB111" s="77"/>
      <c r="EC111" s="77"/>
      <c r="ED111" s="77"/>
      <c r="EE111" s="77"/>
      <c r="EF111" s="77"/>
      <c r="EG111" s="77"/>
      <c r="EH111" s="77"/>
      <c r="EI111" s="77"/>
      <c r="EJ111" s="77"/>
      <c r="EK111" s="77"/>
      <c r="EL111" s="77"/>
      <c r="EM111" s="77"/>
      <c r="EN111" s="77"/>
      <c r="EO111" s="77"/>
      <c r="EP111" s="77"/>
      <c r="EQ111" s="77"/>
      <c r="ER111" s="77"/>
      <c r="ES111" s="77"/>
      <c r="ET111" s="77"/>
      <c r="EU111" s="77"/>
      <c r="EV111" s="77"/>
      <c r="EW111" s="77"/>
      <c r="EX111" s="77"/>
      <c r="EY111" s="77"/>
      <c r="EZ111" s="77"/>
      <c r="FA111" s="77"/>
      <c r="FB111" s="77"/>
      <c r="FC111" s="77"/>
      <c r="FD111" s="77"/>
      <c r="FE111" s="77"/>
      <c r="FF111" s="77"/>
      <c r="FG111" s="77"/>
      <c r="FH111" s="77"/>
      <c r="FI111" s="77"/>
      <c r="FJ111" s="77"/>
      <c r="FK111" s="77"/>
      <c r="FL111" s="77"/>
      <c r="FM111" s="77"/>
      <c r="FN111" s="77"/>
      <c r="FO111" s="77"/>
      <c r="FP111" s="77"/>
      <c r="FQ111" s="77"/>
      <c r="FR111" s="77"/>
      <c r="FS111" s="77"/>
      <c r="FT111" s="77"/>
      <c r="FU111" s="77"/>
      <c r="FV111" s="77"/>
      <c r="FW111" s="77"/>
      <c r="FX111" s="77"/>
      <c r="FY111" s="77"/>
      <c r="FZ111" s="77"/>
      <c r="GA111" s="77"/>
      <c r="GB111" s="77"/>
      <c r="GC111" s="77"/>
      <c r="GD111" s="77"/>
      <c r="GE111" s="77"/>
      <c r="GF111" s="77"/>
      <c r="GG111" s="77"/>
      <c r="GH111" s="77"/>
      <c r="GI111" s="77"/>
      <c r="GJ111" s="77"/>
      <c r="GK111" s="77"/>
      <c r="GL111" s="77"/>
      <c r="GM111" s="77"/>
      <c r="GN111" s="77"/>
      <c r="GO111" s="77"/>
      <c r="GP111" s="77"/>
      <c r="GQ111" s="77"/>
      <c r="GR111" s="77"/>
      <c r="GS111" s="77"/>
      <c r="GT111" s="77"/>
      <c r="GU111" s="77"/>
      <c r="GV111" s="77"/>
      <c r="GW111" s="77"/>
      <c r="GX111" s="77"/>
      <c r="GY111" s="77"/>
      <c r="GZ111" s="77"/>
      <c r="HA111" s="77"/>
      <c r="HB111" s="77"/>
      <c r="HC111" s="77"/>
      <c r="HD111" s="77"/>
      <c r="HE111" s="77"/>
      <c r="HF111" s="77"/>
      <c r="HG111" s="77"/>
      <c r="HH111" s="77"/>
      <c r="HI111" s="77"/>
      <c r="HJ111" s="77"/>
      <c r="HK111" s="77"/>
      <c r="HL111" s="77"/>
      <c r="HM111" s="77"/>
      <c r="HN111" s="77"/>
      <c r="HO111" s="77"/>
      <c r="HP111" s="77"/>
      <c r="HQ111" s="77"/>
      <c r="HR111" s="77"/>
      <c r="HS111" s="77"/>
      <c r="HT111" s="77"/>
      <c r="HU111" s="77"/>
      <c r="HV111" s="77"/>
      <c r="HW111" s="77"/>
      <c r="HX111" s="77"/>
      <c r="HY111" s="77"/>
      <c r="HZ111" s="77"/>
      <c r="IA111" s="77"/>
      <c r="IB111" s="77"/>
      <c r="IC111" s="77"/>
      <c r="ID111" s="77"/>
      <c r="IE111" s="77"/>
      <c r="IF111" s="77"/>
      <c r="IG111" s="77"/>
      <c r="IH111" s="77"/>
      <c r="II111" s="77"/>
      <c r="IJ111" s="77"/>
      <c r="IK111" s="77"/>
      <c r="IL111" s="77"/>
      <c r="IM111" s="77"/>
      <c r="IN111" s="77"/>
      <c r="IO111" s="77"/>
      <c r="IP111" s="77"/>
      <c r="IQ111" s="77"/>
      <c r="IR111" s="77"/>
      <c r="IS111" s="77"/>
      <c r="IT111" s="77"/>
      <c r="IU111" s="77"/>
      <c r="IV111" s="77"/>
    </row>
    <row r="123" spans="1:25" x14ac:dyDescent="0.15">
      <c r="A123" s="77"/>
      <c r="B123" s="77"/>
      <c r="C123" s="225"/>
      <c r="D123" s="226"/>
      <c r="E123" s="77"/>
      <c r="F123" s="77"/>
      <c r="G123" s="22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112"/>
    </row>
    <row r="124" spans="1:25" x14ac:dyDescent="0.15">
      <c r="A124" s="77"/>
      <c r="B124" s="77"/>
      <c r="C124" s="225"/>
      <c r="D124" s="226"/>
      <c r="E124" s="77"/>
      <c r="F124" s="77"/>
      <c r="G124" s="22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112"/>
    </row>
    <row r="125" spans="1:25" x14ac:dyDescent="0.15">
      <c r="A125" s="77"/>
      <c r="B125" s="77"/>
      <c r="C125" s="225"/>
      <c r="D125" s="226"/>
      <c r="E125" s="77"/>
      <c r="F125" s="77"/>
      <c r="G125" s="22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112"/>
    </row>
    <row r="126" spans="1:25" x14ac:dyDescent="0.15">
      <c r="A126" s="77"/>
      <c r="B126" s="77"/>
      <c r="C126" s="225"/>
      <c r="D126" s="226"/>
      <c r="E126" s="77"/>
      <c r="F126" s="77"/>
      <c r="G126" s="22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112"/>
    </row>
    <row r="127" spans="1:25" x14ac:dyDescent="0.15">
      <c r="A127" s="77"/>
      <c r="B127" s="77"/>
      <c r="C127" s="225"/>
      <c r="D127" s="226"/>
      <c r="E127" s="77"/>
      <c r="F127" s="77"/>
      <c r="G127" s="22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112"/>
    </row>
    <row r="128" spans="1:25" x14ac:dyDescent="0.15">
      <c r="A128" s="77"/>
      <c r="B128" s="77"/>
      <c r="C128" s="225"/>
      <c r="D128" s="226"/>
      <c r="E128" s="77"/>
      <c r="F128" s="77"/>
      <c r="G128" s="22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112"/>
    </row>
    <row r="129" spans="1:25" x14ac:dyDescent="0.15">
      <c r="A129" s="77"/>
      <c r="B129" s="77"/>
      <c r="C129" s="225"/>
      <c r="D129" s="226"/>
      <c r="E129" s="77"/>
      <c r="F129" s="77"/>
      <c r="G129" s="22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112"/>
    </row>
    <row r="130" spans="1:25" x14ac:dyDescent="0.15">
      <c r="A130" s="77"/>
      <c r="B130" s="77"/>
      <c r="C130" s="225"/>
      <c r="D130" s="226"/>
      <c r="E130" s="77"/>
      <c r="F130" s="77"/>
      <c r="G130" s="22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112"/>
    </row>
  </sheetData>
  <phoneticPr fontId="22" type="noConversion"/>
  <pageMargins left="0.7" right="0.7" top="0.75" bottom="0.75" header="0.3" footer="0.3"/>
  <pageSetup paperSize="9" scale="40" orientation="landscape" horizontalDpi="429496729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5"/>
  <sheetViews>
    <sheetView workbookViewId="0">
      <selection activeCell="A3" sqref="A3"/>
    </sheetView>
  </sheetViews>
  <sheetFormatPr baseColWidth="10" defaultColWidth="8.83203125" defaultRowHeight="13" x14ac:dyDescent="0.15"/>
  <cols>
    <col min="1" max="1" width="18.5" customWidth="1"/>
    <col min="2" max="2" width="11.5" style="15" customWidth="1"/>
    <col min="3" max="4" width="8.83203125" customWidth="1"/>
    <col min="5" max="5" width="9.1640625" style="15" customWidth="1"/>
  </cols>
  <sheetData>
    <row r="1" spans="1:5" x14ac:dyDescent="0.15">
      <c r="A1" s="13" t="s">
        <v>4</v>
      </c>
    </row>
    <row r="2" spans="1:5" x14ac:dyDescent="0.15">
      <c r="A2" s="13" t="s">
        <v>5</v>
      </c>
    </row>
    <row r="4" spans="1:5" x14ac:dyDescent="0.15">
      <c r="A4" s="13" t="s">
        <v>6</v>
      </c>
      <c r="D4" s="13" t="s">
        <v>7</v>
      </c>
    </row>
    <row r="5" spans="1:5" x14ac:dyDescent="0.15">
      <c r="B5" s="205" t="s">
        <v>8</v>
      </c>
      <c r="C5" s="14"/>
      <c r="D5" s="14"/>
      <c r="E5" s="205" t="s">
        <v>8</v>
      </c>
    </row>
    <row r="6" spans="1:5" x14ac:dyDescent="0.15">
      <c r="A6" t="s">
        <v>9</v>
      </c>
      <c r="B6" s="17" t="e">
        <f>#REF!</f>
        <v>#REF!</v>
      </c>
      <c r="D6" s="202" t="s">
        <v>10</v>
      </c>
      <c r="E6" s="18" t="e">
        <f>#REF!</f>
        <v>#REF!</v>
      </c>
    </row>
    <row r="7" spans="1:5" x14ac:dyDescent="0.15">
      <c r="A7" t="s">
        <v>11</v>
      </c>
      <c r="B7" s="17" t="e">
        <f>#REF!</f>
        <v>#REF!</v>
      </c>
      <c r="D7" s="202" t="s">
        <v>12</v>
      </c>
      <c r="E7" s="18" t="e">
        <f>#REF!</f>
        <v>#REF!</v>
      </c>
    </row>
    <row r="8" spans="1:5" x14ac:dyDescent="0.15">
      <c r="A8" t="s">
        <v>13</v>
      </c>
      <c r="B8" s="17" t="e">
        <f>#REF!</f>
        <v>#REF!</v>
      </c>
      <c r="D8" s="202" t="s">
        <v>14</v>
      </c>
      <c r="E8" s="18" t="e">
        <f>#REF!</f>
        <v>#REF!</v>
      </c>
    </row>
    <row r="9" spans="1:5" x14ac:dyDescent="0.15">
      <c r="A9" s="202" t="s">
        <v>15</v>
      </c>
      <c r="B9" s="17" t="e">
        <f>#REF!</f>
        <v>#REF!</v>
      </c>
      <c r="D9" s="202" t="s">
        <v>16</v>
      </c>
      <c r="E9" s="18" t="e">
        <f>#REF!</f>
        <v>#REF!</v>
      </c>
    </row>
    <row r="10" spans="1:5" x14ac:dyDescent="0.15">
      <c r="A10" s="202" t="s">
        <v>17</v>
      </c>
      <c r="B10" s="17" t="e">
        <f>#REF!</f>
        <v>#REF!</v>
      </c>
    </row>
    <row r="11" spans="1:5" ht="14" thickBot="1" x14ac:dyDescent="0.2">
      <c r="A11" s="202" t="s">
        <v>18</v>
      </c>
      <c r="B11" s="17" t="e">
        <f>#REF!</f>
        <v>#REF!</v>
      </c>
      <c r="E11" s="16" t="e">
        <f>SUM(E6:E9)</f>
        <v>#REF!</v>
      </c>
    </row>
    <row r="12" spans="1:5" ht="14" thickTop="1" x14ac:dyDescent="0.15">
      <c r="A12" s="202" t="s">
        <v>19</v>
      </c>
      <c r="B12" s="17" t="e">
        <f>#REF!</f>
        <v>#REF!</v>
      </c>
    </row>
    <row r="13" spans="1:5" x14ac:dyDescent="0.15">
      <c r="A13" s="202" t="s">
        <v>20</v>
      </c>
      <c r="B13" s="17" t="e">
        <f>#REF!</f>
        <v>#REF!</v>
      </c>
    </row>
    <row r="14" spans="1:5" x14ac:dyDescent="0.15">
      <c r="A14" s="202" t="s">
        <v>21</v>
      </c>
      <c r="B14" s="17" t="e">
        <f>#REF!</f>
        <v>#REF!</v>
      </c>
    </row>
    <row r="15" spans="1:5" x14ac:dyDescent="0.15">
      <c r="A15" s="202" t="s">
        <v>22</v>
      </c>
      <c r="B15" s="17" t="e">
        <f>#REF!</f>
        <v>#REF!</v>
      </c>
    </row>
    <row r="16" spans="1:5" x14ac:dyDescent="0.15">
      <c r="A16" s="202" t="s">
        <v>23</v>
      </c>
      <c r="B16" s="17" t="e">
        <f>#REF!</f>
        <v>#REF!</v>
      </c>
    </row>
    <row r="17" spans="1:2" x14ac:dyDescent="0.15">
      <c r="A17" s="202" t="s">
        <v>24</v>
      </c>
      <c r="B17" s="17" t="e">
        <f>#REF!</f>
        <v>#REF!</v>
      </c>
    </row>
    <row r="18" spans="1:2" x14ac:dyDescent="0.15">
      <c r="A18" s="202" t="s">
        <v>25</v>
      </c>
      <c r="B18" s="17" t="e">
        <f>#REF!</f>
        <v>#REF!</v>
      </c>
    </row>
    <row r="19" spans="1:2" x14ac:dyDescent="0.15">
      <c r="A19" s="202" t="s">
        <v>26</v>
      </c>
      <c r="B19" s="17" t="e">
        <f>#REF!</f>
        <v>#REF!</v>
      </c>
    </row>
    <row r="20" spans="1:2" x14ac:dyDescent="0.15">
      <c r="A20" s="202" t="s">
        <v>27</v>
      </c>
      <c r="B20" s="17" t="e">
        <f>#REF!</f>
        <v>#REF!</v>
      </c>
    </row>
    <row r="21" spans="1:2" x14ac:dyDescent="0.15">
      <c r="A21" s="202" t="s">
        <v>28</v>
      </c>
      <c r="B21" s="17" t="e">
        <f>#REF!</f>
        <v>#REF!</v>
      </c>
    </row>
    <row r="22" spans="1:2" x14ac:dyDescent="0.15">
      <c r="A22" s="202" t="s">
        <v>29</v>
      </c>
      <c r="B22" s="17" t="e">
        <f>#REF!</f>
        <v>#REF!</v>
      </c>
    </row>
    <row r="23" spans="1:2" x14ac:dyDescent="0.15">
      <c r="A23" s="202" t="s">
        <v>16</v>
      </c>
      <c r="B23" s="17" t="e">
        <f>#REF!</f>
        <v>#REF!</v>
      </c>
    </row>
    <row r="24" spans="1:2" ht="14" thickBot="1" x14ac:dyDescent="0.2">
      <c r="B24" s="16" t="e">
        <f>SUM(B6:B23)</f>
        <v>#REF!</v>
      </c>
    </row>
    <row r="25" spans="1:2" ht="14" thickTop="1" x14ac:dyDescent="0.15"/>
  </sheetData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topLeftCell="A2" zoomScale="57" zoomScaleNormal="57" workbookViewId="0">
      <selection activeCell="A2" sqref="A2"/>
    </sheetView>
  </sheetViews>
  <sheetFormatPr baseColWidth="10" defaultColWidth="8.83203125" defaultRowHeight="13" x14ac:dyDescent="0.15"/>
  <sheetData/>
  <pageMargins left="0.7" right="0.7" top="0.75" bottom="0.75" header="0.3" footer="0.3"/>
  <pageSetup paperSize="9" orientation="portrait" horizontalDpi="429496729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F49"/>
  <sheetViews>
    <sheetView topLeftCell="A5" workbookViewId="0">
      <selection activeCell="F45" sqref="F45"/>
    </sheetView>
  </sheetViews>
  <sheetFormatPr baseColWidth="10" defaultColWidth="8.83203125" defaultRowHeight="13" x14ac:dyDescent="0.15"/>
  <cols>
    <col min="1" max="1" width="22.83203125" customWidth="1"/>
    <col min="2" max="2" width="24.33203125" customWidth="1"/>
    <col min="3" max="4" width="14.6640625" style="95" customWidth="1"/>
    <col min="5" max="5" width="4.6640625" customWidth="1"/>
    <col min="6" max="6" width="45.1640625" customWidth="1"/>
  </cols>
  <sheetData>
    <row r="2" spans="1:6" x14ac:dyDescent="0.15">
      <c r="A2" s="100" t="s">
        <v>30</v>
      </c>
      <c r="B2" s="77"/>
      <c r="C2" s="98"/>
      <c r="D2" s="98"/>
      <c r="E2" s="77"/>
      <c r="F2" s="77"/>
    </row>
    <row r="3" spans="1:6" ht="14" thickBot="1" x14ac:dyDescent="0.2">
      <c r="A3" s="77"/>
      <c r="B3" s="77"/>
      <c r="C3" s="98"/>
      <c r="D3" s="98"/>
      <c r="E3" s="77"/>
      <c r="F3" s="77"/>
    </row>
    <row r="4" spans="1:6" ht="14" thickTop="1" x14ac:dyDescent="0.15">
      <c r="A4" s="77"/>
      <c r="B4" s="145" t="s">
        <v>31</v>
      </c>
      <c r="C4" s="146" t="s">
        <v>32</v>
      </c>
      <c r="D4" s="146" t="s">
        <v>33</v>
      </c>
      <c r="E4" s="100"/>
      <c r="F4" s="100" t="s">
        <v>34</v>
      </c>
    </row>
    <row r="5" spans="1:6" x14ac:dyDescent="0.15">
      <c r="A5" s="147" t="s">
        <v>35</v>
      </c>
      <c r="B5" s="148"/>
      <c r="C5" s="148">
        <v>45000</v>
      </c>
      <c r="D5" s="148"/>
      <c r="E5" s="149"/>
      <c r="F5" s="150" t="s">
        <v>36</v>
      </c>
    </row>
    <row r="6" spans="1:6" x14ac:dyDescent="0.15">
      <c r="A6" s="151" t="s">
        <v>37</v>
      </c>
      <c r="B6" s="152"/>
      <c r="C6" s="152">
        <v>15000</v>
      </c>
      <c r="D6" s="152"/>
      <c r="E6" s="153"/>
      <c r="F6" s="154" t="s">
        <v>38</v>
      </c>
    </row>
    <row r="7" spans="1:6" x14ac:dyDescent="0.15">
      <c r="A7" s="151"/>
      <c r="B7" s="152"/>
      <c r="C7" s="152"/>
      <c r="D7" s="152"/>
      <c r="E7" s="153"/>
      <c r="F7" s="154"/>
    </row>
    <row r="8" spans="1:6" x14ac:dyDescent="0.15">
      <c r="A8" s="155" t="s">
        <v>39</v>
      </c>
      <c r="B8" s="156"/>
      <c r="C8" s="156"/>
      <c r="D8" s="156"/>
      <c r="E8" s="157"/>
      <c r="F8" s="158"/>
    </row>
    <row r="9" spans="1:6" x14ac:dyDescent="0.15">
      <c r="A9" s="159" t="s">
        <v>40</v>
      </c>
      <c r="B9" s="160"/>
      <c r="C9" s="160"/>
      <c r="D9" s="160">
        <v>1750</v>
      </c>
      <c r="E9" s="161"/>
      <c r="F9" s="162" t="s">
        <v>41</v>
      </c>
    </row>
    <row r="10" spans="1:6" x14ac:dyDescent="0.15">
      <c r="A10" s="163" t="s">
        <v>42</v>
      </c>
      <c r="B10" s="160">
        <f>11800+1600</f>
        <v>13400</v>
      </c>
      <c r="C10" s="164"/>
      <c r="D10" s="164">
        <v>7874.53</v>
      </c>
      <c r="E10" s="161"/>
      <c r="F10" s="162" t="s">
        <v>43</v>
      </c>
    </row>
    <row r="11" spans="1:6" x14ac:dyDescent="0.15">
      <c r="A11" s="163" t="s">
        <v>44</v>
      </c>
      <c r="B11" s="160"/>
      <c r="C11" s="164"/>
      <c r="D11" s="164">
        <v>5724</v>
      </c>
      <c r="E11" s="161"/>
      <c r="F11" s="162" t="s">
        <v>45</v>
      </c>
    </row>
    <row r="12" spans="1:6" x14ac:dyDescent="0.15">
      <c r="A12" s="163" t="s">
        <v>46</v>
      </c>
      <c r="B12" s="160"/>
      <c r="C12" s="164"/>
      <c r="D12" s="164">
        <v>750</v>
      </c>
      <c r="E12" s="161"/>
      <c r="F12" s="162" t="s">
        <v>47</v>
      </c>
    </row>
    <row r="13" spans="1:6" x14ac:dyDescent="0.15">
      <c r="A13" s="165" t="s">
        <v>48</v>
      </c>
      <c r="B13" s="166">
        <v>1300</v>
      </c>
      <c r="C13" s="166"/>
      <c r="D13" s="166"/>
      <c r="E13" s="167"/>
      <c r="F13" s="168"/>
    </row>
    <row r="14" spans="1:6" x14ac:dyDescent="0.15">
      <c r="A14" s="169" t="s">
        <v>49</v>
      </c>
      <c r="B14" s="170">
        <v>23200</v>
      </c>
      <c r="C14" s="170"/>
      <c r="D14" s="170">
        <v>4912.82</v>
      </c>
      <c r="E14" s="171"/>
      <c r="F14" s="172"/>
    </row>
    <row r="15" spans="1:6" x14ac:dyDescent="0.15">
      <c r="A15" s="173" t="s">
        <v>49</v>
      </c>
      <c r="B15" s="235"/>
      <c r="C15" s="235"/>
      <c r="D15" s="175">
        <v>9825.67</v>
      </c>
      <c r="E15" s="236"/>
      <c r="F15" s="250" t="s">
        <v>50</v>
      </c>
    </row>
    <row r="16" spans="1:6" x14ac:dyDescent="0.15">
      <c r="A16" s="250" t="s">
        <v>49</v>
      </c>
      <c r="B16" s="235"/>
      <c r="C16" s="235"/>
      <c r="D16" s="251">
        <v>4912.82</v>
      </c>
      <c r="E16" s="240"/>
      <c r="F16" s="237" t="s">
        <v>51</v>
      </c>
    </row>
    <row r="17" spans="1:6" x14ac:dyDescent="0.15">
      <c r="A17" s="234" t="s">
        <v>52</v>
      </c>
      <c r="B17" s="235"/>
      <c r="C17" s="235"/>
      <c r="D17" s="235">
        <v>458.52</v>
      </c>
      <c r="E17" s="236"/>
      <c r="F17" s="237" t="s">
        <v>53</v>
      </c>
    </row>
    <row r="18" spans="1:6" x14ac:dyDescent="0.15">
      <c r="A18" s="236" t="s">
        <v>54</v>
      </c>
      <c r="B18" s="235"/>
      <c r="C18" s="235"/>
      <c r="D18" s="246">
        <v>365.53</v>
      </c>
      <c r="E18" s="236"/>
      <c r="F18" s="237" t="s">
        <v>55</v>
      </c>
    </row>
    <row r="19" spans="1:6" x14ac:dyDescent="0.15">
      <c r="A19" s="236" t="s">
        <v>56</v>
      </c>
      <c r="B19" s="235"/>
      <c r="C19" s="235"/>
      <c r="D19" s="246">
        <v>1125.8399999999999</v>
      </c>
      <c r="E19" s="236"/>
      <c r="F19" s="237" t="s">
        <v>57</v>
      </c>
    </row>
    <row r="20" spans="1:6" x14ac:dyDescent="0.15">
      <c r="A20" s="236"/>
      <c r="B20" s="235"/>
      <c r="C20" s="235"/>
      <c r="D20" s="246"/>
      <c r="E20" s="236"/>
      <c r="F20" s="237"/>
    </row>
    <row r="21" spans="1:6" x14ac:dyDescent="0.15">
      <c r="A21" s="239" t="s">
        <v>58</v>
      </c>
      <c r="B21" s="174"/>
      <c r="C21" s="174"/>
      <c r="D21" s="238">
        <v>5340</v>
      </c>
      <c r="E21" s="176"/>
      <c r="F21" s="177" t="s">
        <v>59</v>
      </c>
    </row>
    <row r="22" spans="1:6" x14ac:dyDescent="0.15">
      <c r="A22" s="178" t="s">
        <v>60</v>
      </c>
      <c r="B22" s="179">
        <v>2300</v>
      </c>
      <c r="C22" s="179"/>
      <c r="D22" s="179"/>
      <c r="E22" s="180"/>
      <c r="F22" s="181"/>
    </row>
    <row r="23" spans="1:6" x14ac:dyDescent="0.15">
      <c r="A23" s="182"/>
      <c r="B23" s="183"/>
      <c r="C23" s="183"/>
      <c r="D23" s="183"/>
      <c r="E23" s="184"/>
      <c r="F23" s="185"/>
    </row>
    <row r="24" spans="1:6" x14ac:dyDescent="0.15">
      <c r="A24" s="186" t="s">
        <v>61</v>
      </c>
      <c r="B24" s="187">
        <v>1500</v>
      </c>
      <c r="C24" s="187"/>
      <c r="D24" s="187"/>
      <c r="E24" s="188"/>
      <c r="F24" s="189"/>
    </row>
    <row r="25" spans="1:6" ht="14" thickBot="1" x14ac:dyDescent="0.2">
      <c r="A25" s="190"/>
      <c r="B25" s="191"/>
      <c r="C25" s="191"/>
      <c r="D25" s="191"/>
      <c r="E25" s="192"/>
      <c r="F25" s="193"/>
    </row>
    <row r="26" spans="1:6" ht="15" thickTop="1" thickBot="1" x14ac:dyDescent="0.2">
      <c r="A26" s="77"/>
      <c r="B26" s="194">
        <f>SUM(B5:B25)</f>
        <v>41700</v>
      </c>
      <c r="C26" s="194">
        <f>SUM(C5:C25)</f>
        <v>60000</v>
      </c>
      <c r="D26" s="194">
        <f>SUM(D5:D25)</f>
        <v>43039.729999999989</v>
      </c>
      <c r="E26" s="77"/>
      <c r="F26" s="77"/>
    </row>
    <row r="27" spans="1:6" ht="14" thickTop="1" x14ac:dyDescent="0.15">
      <c r="A27" s="77"/>
      <c r="B27" s="77"/>
      <c r="C27" s="98"/>
      <c r="D27" s="98"/>
      <c r="E27" s="77"/>
      <c r="F27" s="77"/>
    </row>
    <row r="28" spans="1:6" x14ac:dyDescent="0.15">
      <c r="A28" s="77"/>
      <c r="B28" s="77"/>
      <c r="C28" s="98"/>
      <c r="D28" s="98"/>
      <c r="E28" s="77"/>
      <c r="F28" s="77"/>
    </row>
    <row r="29" spans="1:6" x14ac:dyDescent="0.15">
      <c r="A29" s="77"/>
      <c r="B29" s="77"/>
      <c r="C29" s="98" t="s">
        <v>62</v>
      </c>
      <c r="D29" s="98">
        <f>C26-D26</f>
        <v>16960.270000000011</v>
      </c>
      <c r="E29" s="77"/>
      <c r="F29" s="77"/>
    </row>
    <row r="34" spans="2:3" ht="15" x14ac:dyDescent="0.2">
      <c r="B34" s="143"/>
      <c r="C34" s="142"/>
    </row>
    <row r="35" spans="2:3" ht="15" x14ac:dyDescent="0.2">
      <c r="B35" s="143"/>
      <c r="C35" s="142"/>
    </row>
    <row r="36" spans="2:3" ht="15" x14ac:dyDescent="0.2">
      <c r="B36" s="143"/>
      <c r="C36" s="142"/>
    </row>
    <row r="37" spans="2:3" ht="15" x14ac:dyDescent="0.2">
      <c r="B37" s="143"/>
      <c r="C37" s="142"/>
    </row>
    <row r="38" spans="2:3" ht="15" x14ac:dyDescent="0.2">
      <c r="B38" s="143"/>
      <c r="C38" s="142"/>
    </row>
    <row r="39" spans="2:3" ht="15" x14ac:dyDescent="0.2">
      <c r="B39" s="143"/>
      <c r="C39" s="142"/>
    </row>
    <row r="40" spans="2:3" ht="15" x14ac:dyDescent="0.2">
      <c r="B40" s="143"/>
      <c r="C40" s="142"/>
    </row>
    <row r="41" spans="2:3" ht="15" x14ac:dyDescent="0.2">
      <c r="B41" s="143"/>
      <c r="C41" s="142"/>
    </row>
    <row r="42" spans="2:3" ht="15" x14ac:dyDescent="0.2">
      <c r="B42" s="143"/>
      <c r="C42" s="142"/>
    </row>
    <row r="43" spans="2:3" ht="15" x14ac:dyDescent="0.2">
      <c r="B43" s="143"/>
      <c r="C43" s="142"/>
    </row>
    <row r="44" spans="2:3" ht="15" x14ac:dyDescent="0.2">
      <c r="B44" s="143"/>
      <c r="C44" s="142"/>
    </row>
    <row r="45" spans="2:3" ht="15" x14ac:dyDescent="0.2">
      <c r="B45" s="143"/>
      <c r="C45" s="142"/>
    </row>
    <row r="46" spans="2:3" ht="15" x14ac:dyDescent="0.2">
      <c r="B46" s="143"/>
      <c r="C46" s="142"/>
    </row>
    <row r="47" spans="2:3" ht="19" x14ac:dyDescent="0.25">
      <c r="B47" s="143"/>
      <c r="C47" s="144"/>
    </row>
    <row r="48" spans="2:3" ht="15" x14ac:dyDescent="0.2">
      <c r="B48" s="143"/>
      <c r="C48" s="142"/>
    </row>
    <row r="49" spans="2:3" ht="15" x14ac:dyDescent="0.2">
      <c r="B49" s="143"/>
      <c r="C49" s="142"/>
    </row>
  </sheetData>
  <pageMargins left="0.7" right="0.7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49EB5-1C1A-4FE0-9272-3B73BCDFB18D}">
  <sheetPr>
    <pageSetUpPr fitToPage="1"/>
  </sheetPr>
  <dimension ref="B2:W65"/>
  <sheetViews>
    <sheetView topLeftCell="A19" workbookViewId="0">
      <selection activeCell="C38" sqref="C38"/>
    </sheetView>
  </sheetViews>
  <sheetFormatPr baseColWidth="10" defaultColWidth="8.83203125" defaultRowHeight="13" x14ac:dyDescent="0.15"/>
  <cols>
    <col min="1" max="1" width="8.83203125" customWidth="1"/>
    <col min="2" max="2" width="23.83203125" customWidth="1"/>
    <col min="3" max="3" width="16.1640625" customWidth="1"/>
    <col min="4" max="4" width="13.5" customWidth="1"/>
    <col min="5" max="5" width="10.83203125" customWidth="1"/>
    <col min="6" max="6" width="6.1640625" customWidth="1"/>
    <col min="7" max="7" width="16.5" customWidth="1"/>
    <col min="8" max="8" width="49.83203125" style="42" customWidth="1"/>
  </cols>
  <sheetData>
    <row r="2" spans="2:17" ht="17" x14ac:dyDescent="0.2">
      <c r="B2" s="103" t="s">
        <v>63</v>
      </c>
      <c r="C2" s="77"/>
      <c r="D2" s="77"/>
      <c r="E2" s="77"/>
      <c r="F2" s="77"/>
      <c r="G2" s="77"/>
    </row>
    <row r="3" spans="2:17" s="13" customFormat="1" x14ac:dyDescent="0.15">
      <c r="B3" s="100"/>
      <c r="C3" s="102" t="s">
        <v>64</v>
      </c>
      <c r="D3" s="100"/>
      <c r="E3" s="100"/>
      <c r="F3" s="102"/>
      <c r="G3" s="102" t="s">
        <v>65</v>
      </c>
      <c r="H3" s="51"/>
    </row>
    <row r="4" spans="2:17" s="13" customFormat="1" x14ac:dyDescent="0.15">
      <c r="B4" s="100"/>
      <c r="C4" s="102" t="s">
        <v>66</v>
      </c>
      <c r="D4" s="100" t="s">
        <v>67</v>
      </c>
      <c r="E4" s="100" t="s">
        <v>68</v>
      </c>
      <c r="F4" s="102"/>
      <c r="G4" s="102" t="s">
        <v>69</v>
      </c>
      <c r="H4" s="51"/>
    </row>
    <row r="5" spans="2:17" x14ac:dyDescent="0.15">
      <c r="B5" s="77" t="s">
        <v>70</v>
      </c>
      <c r="C5">
        <v>750</v>
      </c>
      <c r="D5" s="98" t="e">
        <f>#REF!</f>
        <v>#REF!</v>
      </c>
      <c r="E5" s="101" t="e">
        <f>C5-D5</f>
        <v>#REF!</v>
      </c>
      <c r="F5" s="77"/>
      <c r="G5">
        <v>850</v>
      </c>
      <c r="H5" s="217"/>
    </row>
    <row r="6" spans="2:17" x14ac:dyDescent="0.15">
      <c r="B6" s="77" t="s">
        <v>71</v>
      </c>
      <c r="C6">
        <v>350</v>
      </c>
      <c r="D6" s="98" t="e">
        <f>#REF!</f>
        <v>#REF!</v>
      </c>
      <c r="E6" s="101" t="e">
        <f t="shared" ref="E6:E21" si="0">C6-D6</f>
        <v>#REF!</v>
      </c>
      <c r="F6" s="77"/>
      <c r="G6">
        <v>350</v>
      </c>
    </row>
    <row r="7" spans="2:17" x14ac:dyDescent="0.15">
      <c r="B7" s="77" t="s">
        <v>72</v>
      </c>
      <c r="C7">
        <v>10330</v>
      </c>
      <c r="D7" s="98" t="e">
        <f>#REF!</f>
        <v>#REF!</v>
      </c>
      <c r="E7" s="101" t="e">
        <f t="shared" si="0"/>
        <v>#REF!</v>
      </c>
      <c r="F7" s="77"/>
      <c r="G7">
        <v>12000</v>
      </c>
      <c r="H7" s="217"/>
      <c r="Q7" s="218"/>
    </row>
    <row r="8" spans="2:17" x14ac:dyDescent="0.15">
      <c r="B8" s="77" t="s">
        <v>73</v>
      </c>
      <c r="C8">
        <v>600</v>
      </c>
      <c r="D8" s="98" t="e">
        <f>#REF!</f>
        <v>#REF!</v>
      </c>
      <c r="E8" s="101" t="e">
        <f t="shared" si="0"/>
        <v>#REF!</v>
      </c>
      <c r="F8" s="77"/>
      <c r="G8">
        <v>600</v>
      </c>
    </row>
    <row r="9" spans="2:17" x14ac:dyDescent="0.15">
      <c r="B9" s="77" t="s">
        <v>74</v>
      </c>
      <c r="C9">
        <v>650</v>
      </c>
      <c r="D9" s="98" t="e">
        <f>#REF!</f>
        <v>#REF!</v>
      </c>
      <c r="E9" s="101" t="e">
        <f t="shared" si="0"/>
        <v>#REF!</v>
      </c>
      <c r="F9" s="77"/>
      <c r="G9">
        <v>1000</v>
      </c>
      <c r="H9" s="217"/>
    </row>
    <row r="10" spans="2:17" x14ac:dyDescent="0.15">
      <c r="B10" s="77" t="s">
        <v>19</v>
      </c>
      <c r="C10">
        <v>300</v>
      </c>
      <c r="D10" s="98" t="e">
        <f>#REF!</f>
        <v>#REF!</v>
      </c>
      <c r="E10" s="101" t="e">
        <f t="shared" si="0"/>
        <v>#REF!</v>
      </c>
      <c r="F10" s="77"/>
      <c r="G10">
        <v>500</v>
      </c>
    </row>
    <row r="11" spans="2:17" x14ac:dyDescent="0.15">
      <c r="B11" s="77" t="s">
        <v>75</v>
      </c>
      <c r="C11">
        <v>0</v>
      </c>
      <c r="D11" s="98" t="e">
        <f>#REF!</f>
        <v>#REF!</v>
      </c>
      <c r="E11" s="101" t="e">
        <f t="shared" si="0"/>
        <v>#REF!</v>
      </c>
      <c r="F11" s="77"/>
      <c r="G11">
        <v>500</v>
      </c>
      <c r="H11" s="217"/>
    </row>
    <row r="12" spans="2:17" x14ac:dyDescent="0.15">
      <c r="B12" s="77" t="s">
        <v>76</v>
      </c>
      <c r="C12">
        <v>45000</v>
      </c>
      <c r="D12" s="98" t="e">
        <f>#REF!</f>
        <v>#REF!</v>
      </c>
      <c r="E12" s="101" t="e">
        <f t="shared" si="0"/>
        <v>#REF!</v>
      </c>
      <c r="F12" s="77"/>
      <c r="G12">
        <v>24000</v>
      </c>
      <c r="H12" s="203"/>
      <c r="I12" s="218"/>
    </row>
    <row r="13" spans="2:17" x14ac:dyDescent="0.15">
      <c r="B13" s="77" t="s">
        <v>77</v>
      </c>
      <c r="C13">
        <v>2500</v>
      </c>
      <c r="D13" s="98" t="e">
        <f>#REF!</f>
        <v>#REF!</v>
      </c>
      <c r="E13" s="101" t="e">
        <f t="shared" si="0"/>
        <v>#REF!</v>
      </c>
      <c r="F13" s="77"/>
      <c r="G13">
        <v>2600</v>
      </c>
      <c r="H13" s="217"/>
    </row>
    <row r="14" spans="2:17" x14ac:dyDescent="0.15">
      <c r="B14" s="77" t="s">
        <v>78</v>
      </c>
      <c r="C14">
        <v>200</v>
      </c>
      <c r="D14" s="98" t="e">
        <f>#REF!</f>
        <v>#REF!</v>
      </c>
      <c r="E14" s="101" t="e">
        <f t="shared" si="0"/>
        <v>#REF!</v>
      </c>
      <c r="F14" s="77"/>
      <c r="G14">
        <v>250</v>
      </c>
      <c r="I14" s="218"/>
    </row>
    <row r="15" spans="2:17" x14ac:dyDescent="0.15">
      <c r="B15" s="77" t="s">
        <v>79</v>
      </c>
      <c r="C15">
        <v>360</v>
      </c>
      <c r="D15" s="98" t="e">
        <f>#REF!</f>
        <v>#REF!</v>
      </c>
      <c r="E15" s="101" t="e">
        <f t="shared" si="0"/>
        <v>#REF!</v>
      </c>
      <c r="F15" s="77"/>
      <c r="G15">
        <v>400</v>
      </c>
      <c r="H15" s="217"/>
    </row>
    <row r="16" spans="2:17" x14ac:dyDescent="0.15">
      <c r="B16" s="77" t="s">
        <v>80</v>
      </c>
      <c r="C16">
        <v>600</v>
      </c>
      <c r="D16" s="98" t="e">
        <f>#REF!</f>
        <v>#REF!</v>
      </c>
      <c r="E16" s="101" t="e">
        <f t="shared" si="0"/>
        <v>#REF!</v>
      </c>
      <c r="F16" s="77"/>
      <c r="G16">
        <v>500</v>
      </c>
    </row>
    <row r="17" spans="2:13" x14ac:dyDescent="0.15">
      <c r="B17" s="77" t="s">
        <v>81</v>
      </c>
      <c r="C17">
        <v>500</v>
      </c>
      <c r="D17" s="98" t="e">
        <f>#REF!</f>
        <v>#REF!</v>
      </c>
      <c r="E17" s="101" t="e">
        <f t="shared" si="0"/>
        <v>#REF!</v>
      </c>
      <c r="F17" s="77"/>
      <c r="G17">
        <v>550</v>
      </c>
      <c r="I17" s="218"/>
    </row>
    <row r="18" spans="2:13" x14ac:dyDescent="0.15">
      <c r="B18" s="77" t="s">
        <v>82</v>
      </c>
      <c r="C18">
        <v>200</v>
      </c>
      <c r="D18" s="98" t="e">
        <f>#REF!</f>
        <v>#REF!</v>
      </c>
      <c r="E18" s="101" t="e">
        <f t="shared" si="0"/>
        <v>#REF!</v>
      </c>
      <c r="F18" s="77"/>
      <c r="G18">
        <v>500</v>
      </c>
      <c r="H18" s="217"/>
    </row>
    <row r="19" spans="2:13" x14ac:dyDescent="0.15">
      <c r="B19" s="77" t="s">
        <v>29</v>
      </c>
      <c r="C19">
        <v>250</v>
      </c>
      <c r="D19" s="98" t="e">
        <f>#REF!</f>
        <v>#REF!</v>
      </c>
      <c r="E19" s="101" t="e">
        <f t="shared" si="0"/>
        <v>#REF!</v>
      </c>
      <c r="F19" s="77"/>
      <c r="G19">
        <v>300</v>
      </c>
    </row>
    <row r="20" spans="2:13" x14ac:dyDescent="0.15">
      <c r="B20" s="77"/>
      <c r="D20" s="98"/>
      <c r="E20" s="101"/>
      <c r="F20" s="77"/>
      <c r="H20" s="217"/>
    </row>
    <row r="21" spans="2:13" x14ac:dyDescent="0.15">
      <c r="B21" s="77" t="s">
        <v>11</v>
      </c>
      <c r="C21">
        <v>700</v>
      </c>
      <c r="D21" s="98" t="e">
        <f>#REF!</f>
        <v>#REF!</v>
      </c>
      <c r="E21" s="101" t="e">
        <f t="shared" si="0"/>
        <v>#REF!</v>
      </c>
      <c r="F21" s="77"/>
      <c r="G21">
        <v>850</v>
      </c>
      <c r="H21" s="219"/>
    </row>
    <row r="22" spans="2:13" s="95" customFormat="1" x14ac:dyDescent="0.15">
      <c r="B22" s="98"/>
      <c r="C22" s="99"/>
      <c r="D22" s="98"/>
      <c r="E22" s="101"/>
      <c r="F22" s="98"/>
      <c r="H22" s="5"/>
    </row>
    <row r="23" spans="2:13" x14ac:dyDescent="0.15">
      <c r="B23" s="77"/>
      <c r="C23" s="104">
        <f>SUM(C5:C22)</f>
        <v>63290</v>
      </c>
      <c r="D23" s="104" t="e">
        <f>SUM(D5:D22)</f>
        <v>#REF!</v>
      </c>
      <c r="E23" s="104" t="e">
        <f>SUM(E5:E22)</f>
        <v>#REF!</v>
      </c>
      <c r="F23" s="105"/>
      <c r="G23" s="104">
        <f>SUM(G5:G22)</f>
        <v>45750</v>
      </c>
      <c r="H23" s="244"/>
      <c r="J23" s="95"/>
    </row>
    <row r="24" spans="2:13" s="13" customFormat="1" x14ac:dyDescent="0.15">
      <c r="B24" s="100"/>
      <c r="C24" s="100" t="s">
        <v>83</v>
      </c>
      <c r="D24" s="100" t="s">
        <v>67</v>
      </c>
      <c r="E24" s="100" t="s">
        <v>68</v>
      </c>
      <c r="F24" s="100"/>
      <c r="G24" s="244"/>
      <c r="H24" s="51"/>
    </row>
    <row r="25" spans="2:13" x14ac:dyDescent="0.15">
      <c r="B25" s="77" t="s">
        <v>10</v>
      </c>
      <c r="C25" s="98">
        <v>25250</v>
      </c>
      <c r="D25" s="98" t="e">
        <f>#REF!</f>
        <v>#REF!</v>
      </c>
      <c r="E25" s="98" t="e">
        <f t="shared" ref="E25:E30" si="1">C25-D25</f>
        <v>#REF!</v>
      </c>
      <c r="F25" s="77"/>
      <c r="H25"/>
    </row>
    <row r="26" spans="2:13" x14ac:dyDescent="0.15">
      <c r="B26" s="77" t="s">
        <v>84</v>
      </c>
      <c r="C26" s="98"/>
      <c r="D26" s="98"/>
      <c r="E26" s="98"/>
      <c r="F26" s="77"/>
      <c r="G26" s="241" t="s">
        <v>85</v>
      </c>
      <c r="H26" s="241" t="s">
        <v>10</v>
      </c>
      <c r="I26" s="242">
        <v>25250</v>
      </c>
      <c r="J26" s="241" t="s">
        <v>86</v>
      </c>
      <c r="K26" s="243"/>
    </row>
    <row r="27" spans="2:13" x14ac:dyDescent="0.15">
      <c r="B27" s="77" t="s">
        <v>12</v>
      </c>
      <c r="C27" s="98">
        <v>5</v>
      </c>
      <c r="D27" s="98" t="e">
        <f>#REF!</f>
        <v>#REF!</v>
      </c>
      <c r="E27" s="98" t="e">
        <f t="shared" si="1"/>
        <v>#REF!</v>
      </c>
      <c r="F27" s="77"/>
      <c r="G27" s="241"/>
      <c r="H27" s="241"/>
      <c r="I27" s="242"/>
      <c r="J27" s="241"/>
      <c r="K27" s="243"/>
    </row>
    <row r="28" spans="2:13" x14ac:dyDescent="0.15">
      <c r="B28" s="77" t="s">
        <v>87</v>
      </c>
      <c r="C28" s="77">
        <v>0</v>
      </c>
      <c r="D28" s="77"/>
      <c r="E28" s="98">
        <f t="shared" si="1"/>
        <v>0</v>
      </c>
      <c r="F28" s="77"/>
      <c r="G28" s="241"/>
      <c r="H28" s="241"/>
      <c r="I28" s="242"/>
      <c r="J28" s="241"/>
      <c r="K28" s="243"/>
    </row>
    <row r="29" spans="2:13" x14ac:dyDescent="0.15">
      <c r="B29" s="77"/>
      <c r="C29" s="98"/>
      <c r="D29" s="98"/>
      <c r="E29" s="98"/>
      <c r="F29" s="77"/>
      <c r="G29" s="241"/>
      <c r="H29" s="241" t="s">
        <v>88</v>
      </c>
      <c r="I29" s="242" t="s">
        <v>89</v>
      </c>
      <c r="J29" s="241"/>
      <c r="K29" s="243"/>
    </row>
    <row r="30" spans="2:13" x14ac:dyDescent="0.15">
      <c r="B30" s="77" t="s">
        <v>90</v>
      </c>
      <c r="C30" s="98">
        <v>700</v>
      </c>
      <c r="D30" s="95" t="e">
        <f>#REF!</f>
        <v>#REF!</v>
      </c>
      <c r="E30" s="98" t="e">
        <f t="shared" si="1"/>
        <v>#REF!</v>
      </c>
      <c r="G30" s="241" t="s">
        <v>91</v>
      </c>
      <c r="H30" s="241" t="s">
        <v>92</v>
      </c>
      <c r="I30" s="242">
        <f>48000/400</f>
        <v>120</v>
      </c>
      <c r="J30" s="241"/>
      <c r="K30" s="243"/>
    </row>
    <row r="31" spans="2:13" x14ac:dyDescent="0.15">
      <c r="C31" s="95">
        <f>SUM(C25:C30)</f>
        <v>25955</v>
      </c>
      <c r="D31" s="95" t="e">
        <f>SUM(D25:D30)</f>
        <v>#REF!</v>
      </c>
      <c r="E31" s="95" t="e">
        <f>SUM(E25:E30)</f>
        <v>#REF!</v>
      </c>
      <c r="G31" s="241"/>
      <c r="H31" s="241" t="s">
        <v>93</v>
      </c>
      <c r="I31" s="242">
        <f>26000/400</f>
        <v>65</v>
      </c>
      <c r="J31" s="241"/>
      <c r="K31" s="243"/>
    </row>
    <row r="32" spans="2:13" x14ac:dyDescent="0.15">
      <c r="B32" s="77"/>
      <c r="C32" s="227"/>
      <c r="D32" s="77"/>
      <c r="E32" s="77"/>
      <c r="F32" s="77"/>
      <c r="G32" s="241"/>
      <c r="H32" s="241" t="s">
        <v>94</v>
      </c>
      <c r="I32" s="242">
        <v>75</v>
      </c>
      <c r="J32" s="241"/>
      <c r="K32" s="243"/>
      <c r="L32" s="218"/>
      <c r="M32" s="218"/>
    </row>
    <row r="33" spans="2:23" x14ac:dyDescent="0.15">
      <c r="B33" s="100" t="s">
        <v>95</v>
      </c>
      <c r="C33" s="227"/>
      <c r="D33" s="77"/>
      <c r="E33" s="77"/>
      <c r="F33" s="77"/>
      <c r="G33" s="77"/>
      <c r="H33" s="217"/>
      <c r="I33" s="218"/>
      <c r="J33" s="218"/>
      <c r="K33" s="218"/>
      <c r="L33" s="218"/>
      <c r="M33" s="218"/>
    </row>
    <row r="34" spans="2:23" x14ac:dyDescent="0.15">
      <c r="B34" s="77" t="s">
        <v>96</v>
      </c>
      <c r="C34" s="227">
        <v>30000</v>
      </c>
      <c r="D34" s="245"/>
      <c r="E34" s="77"/>
      <c r="F34" s="77"/>
      <c r="G34" s="77"/>
      <c r="H34" s="217"/>
      <c r="I34" s="218"/>
      <c r="J34" s="218"/>
      <c r="K34" s="218"/>
      <c r="L34" s="218"/>
      <c r="M34" s="218"/>
    </row>
    <row r="35" spans="2:23" x14ac:dyDescent="0.15">
      <c r="B35" s="77" t="s">
        <v>97</v>
      </c>
      <c r="C35" s="230">
        <v>10000</v>
      </c>
      <c r="D35" s="77"/>
      <c r="E35" s="100" t="s">
        <v>98</v>
      </c>
      <c r="F35" s="77"/>
      <c r="G35" s="77"/>
    </row>
    <row r="36" spans="2:23" x14ac:dyDescent="0.15">
      <c r="B36" s="77" t="s">
        <v>99</v>
      </c>
      <c r="C36" s="227">
        <v>1000</v>
      </c>
      <c r="D36" s="77"/>
      <c r="E36" s="206">
        <v>74251.350000000006</v>
      </c>
      <c r="F36" s="77"/>
      <c r="G36" s="77"/>
    </row>
    <row r="37" spans="2:23" x14ac:dyDescent="0.15">
      <c r="B37" s="77" t="s">
        <v>100</v>
      </c>
      <c r="C37" s="227">
        <v>1000</v>
      </c>
      <c r="D37" s="100" t="s">
        <v>101</v>
      </c>
      <c r="E37" s="98">
        <v>27592.31</v>
      </c>
      <c r="F37" s="77"/>
      <c r="G37" s="77"/>
    </row>
    <row r="38" spans="2:23" x14ac:dyDescent="0.15">
      <c r="B38" s="77"/>
      <c r="C38" s="227"/>
      <c r="D38" s="77"/>
      <c r="E38" s="77"/>
      <c r="F38" s="77"/>
      <c r="G38" s="77"/>
      <c r="N38" s="77"/>
      <c r="O38" s="77"/>
      <c r="P38" s="77"/>
      <c r="Q38" s="77"/>
      <c r="R38" s="77"/>
    </row>
    <row r="39" spans="2:23" x14ac:dyDescent="0.15">
      <c r="B39" s="77"/>
      <c r="C39" s="227">
        <f>SUM(C34:C38)</f>
        <v>42000</v>
      </c>
      <c r="D39" s="100" t="s">
        <v>102</v>
      </c>
      <c r="E39" s="77">
        <f>E36-E37</f>
        <v>46659.040000000008</v>
      </c>
      <c r="F39" s="77"/>
      <c r="G39" s="77"/>
      <c r="N39" s="77"/>
      <c r="O39" s="77"/>
      <c r="P39" s="77"/>
      <c r="Q39" s="77"/>
      <c r="R39" s="77"/>
    </row>
    <row r="40" spans="2:23" x14ac:dyDescent="0.15">
      <c r="B40" s="77"/>
      <c r="C40" s="227"/>
      <c r="D40" s="100" t="s">
        <v>103</v>
      </c>
      <c r="E40" s="77">
        <f>C39</f>
        <v>42000</v>
      </c>
      <c r="F40" s="77"/>
      <c r="G40" s="77"/>
      <c r="N40" s="77"/>
      <c r="O40" s="77"/>
      <c r="P40" s="77"/>
      <c r="Q40" s="77"/>
      <c r="R40" s="77"/>
    </row>
    <row r="41" spans="2:23" x14ac:dyDescent="0.15">
      <c r="B41" s="77"/>
      <c r="C41" s="227"/>
      <c r="D41" s="77"/>
      <c r="E41" s="77"/>
      <c r="F41" s="77"/>
      <c r="G41" s="77"/>
      <c r="N41" s="77"/>
      <c r="O41" s="77"/>
      <c r="P41" s="77"/>
      <c r="Q41" s="77"/>
      <c r="R41" s="77"/>
    </row>
    <row r="42" spans="2:23" x14ac:dyDescent="0.15">
      <c r="B42" s="77"/>
      <c r="C42" s="227"/>
      <c r="D42" s="77"/>
      <c r="E42" s="77"/>
      <c r="F42" s="77"/>
      <c r="G42" s="77"/>
      <c r="N42" s="77"/>
      <c r="O42" s="77"/>
      <c r="P42" s="77"/>
      <c r="Q42" s="77"/>
      <c r="R42" s="77"/>
    </row>
    <row r="43" spans="2:23" x14ac:dyDescent="0.15">
      <c r="B43" s="77"/>
      <c r="C43" s="227"/>
      <c r="D43" s="77" t="s">
        <v>104</v>
      </c>
      <c r="E43" s="77">
        <f>E39-C39</f>
        <v>4659.0400000000081</v>
      </c>
      <c r="F43" s="77"/>
      <c r="G43" s="77"/>
      <c r="N43" s="77"/>
      <c r="O43" s="77"/>
      <c r="P43" s="77"/>
      <c r="Q43" s="77"/>
      <c r="R43" s="77"/>
    </row>
    <row r="44" spans="2:23" x14ac:dyDescent="0.15">
      <c r="B44" s="77"/>
      <c r="C44" s="227"/>
      <c r="F44" s="77"/>
      <c r="G44" s="77"/>
      <c r="N44" s="77"/>
      <c r="O44" s="77"/>
      <c r="P44" s="77"/>
      <c r="Q44" s="77"/>
      <c r="R44" s="77"/>
    </row>
    <row r="45" spans="2:23" x14ac:dyDescent="0.15">
      <c r="B45" s="77"/>
      <c r="C45" s="227"/>
      <c r="F45" s="77"/>
      <c r="G45" s="77"/>
      <c r="N45" s="77"/>
      <c r="O45" s="77"/>
      <c r="P45" s="77"/>
      <c r="Q45" s="77"/>
      <c r="R45" s="77"/>
      <c r="S45" s="77"/>
      <c r="T45" s="77"/>
      <c r="U45" s="112"/>
      <c r="V45" s="77"/>
      <c r="W45" s="99"/>
    </row>
    <row r="46" spans="2:23" x14ac:dyDescent="0.15">
      <c r="B46" s="77"/>
      <c r="C46" s="227"/>
      <c r="F46" s="77"/>
      <c r="G46" s="77"/>
      <c r="N46" s="77"/>
      <c r="O46" s="77"/>
      <c r="P46" s="77"/>
      <c r="Q46" s="77"/>
      <c r="R46" s="77"/>
      <c r="S46" s="77"/>
      <c r="T46" s="77"/>
      <c r="U46" s="112"/>
      <c r="V46" s="77"/>
      <c r="W46" s="99"/>
    </row>
    <row r="47" spans="2:23" x14ac:dyDescent="0.15">
      <c r="B47" s="77"/>
      <c r="C47" s="22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112"/>
      <c r="V47" s="77"/>
      <c r="W47" s="99"/>
    </row>
    <row r="48" spans="2:23" x14ac:dyDescent="0.15"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112"/>
      <c r="V48" s="77"/>
      <c r="W48" s="99"/>
    </row>
    <row r="49" spans="2:23" x14ac:dyDescent="0.15">
      <c r="B49" s="100" t="s">
        <v>95</v>
      </c>
      <c r="C49" s="227"/>
      <c r="D49" s="77"/>
      <c r="E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112"/>
      <c r="V49" s="77"/>
      <c r="W49" s="99"/>
    </row>
    <row r="50" spans="2:23" x14ac:dyDescent="0.15">
      <c r="B50" s="77" t="s">
        <v>105</v>
      </c>
      <c r="C50" s="227">
        <v>10000</v>
      </c>
      <c r="D50" s="245"/>
      <c r="E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112"/>
      <c r="V50" s="77"/>
      <c r="W50" s="99"/>
    </row>
    <row r="51" spans="2:23" x14ac:dyDescent="0.15">
      <c r="B51" s="77" t="s">
        <v>106</v>
      </c>
      <c r="C51" s="230">
        <v>15000</v>
      </c>
      <c r="D51" s="77"/>
      <c r="E51" s="100" t="s">
        <v>98</v>
      </c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112"/>
      <c r="V51" s="77"/>
      <c r="W51" s="99"/>
    </row>
    <row r="52" spans="2:23" x14ac:dyDescent="0.15">
      <c r="B52" s="77" t="s">
        <v>99</v>
      </c>
      <c r="C52" s="227">
        <v>1000</v>
      </c>
      <c r="D52" s="77"/>
      <c r="E52" s="206">
        <v>74251.350000000006</v>
      </c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112"/>
      <c r="V52" s="77"/>
      <c r="W52" s="99"/>
    </row>
    <row r="53" spans="2:23" x14ac:dyDescent="0.15">
      <c r="B53" s="77" t="s">
        <v>100</v>
      </c>
      <c r="C53" s="227">
        <v>1000</v>
      </c>
      <c r="D53" s="100" t="s">
        <v>101</v>
      </c>
      <c r="E53" s="98">
        <v>27592.31</v>
      </c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112"/>
      <c r="V53" s="77"/>
      <c r="W53" s="99"/>
    </row>
    <row r="54" spans="2:23" x14ac:dyDescent="0.15">
      <c r="B54" s="77"/>
      <c r="C54" s="227"/>
      <c r="D54" s="77"/>
      <c r="E54" s="77"/>
      <c r="G54" s="77"/>
    </row>
    <row r="55" spans="2:23" x14ac:dyDescent="0.15">
      <c r="B55" s="77"/>
      <c r="C55" s="227">
        <f>SUM(C50:C54)</f>
        <v>27000</v>
      </c>
      <c r="D55" s="100" t="s">
        <v>102</v>
      </c>
      <c r="E55" s="77">
        <f>E52-E53</f>
        <v>46659.040000000008</v>
      </c>
      <c r="G55" s="77"/>
    </row>
    <row r="56" spans="2:23" x14ac:dyDescent="0.15">
      <c r="B56" s="77"/>
      <c r="C56" s="227"/>
      <c r="D56" s="100" t="s">
        <v>103</v>
      </c>
      <c r="E56" s="77">
        <f>C55</f>
        <v>27000</v>
      </c>
      <c r="F56" s="77"/>
      <c r="G56" s="77"/>
    </row>
    <row r="57" spans="2:23" x14ac:dyDescent="0.15">
      <c r="B57" s="77"/>
      <c r="C57" s="227"/>
      <c r="D57" s="77"/>
      <c r="E57" s="77"/>
      <c r="F57" s="77"/>
      <c r="G57" s="77"/>
    </row>
    <row r="58" spans="2:23" x14ac:dyDescent="0.15">
      <c r="B58" s="77"/>
      <c r="C58" s="227"/>
      <c r="D58" s="77"/>
      <c r="E58" s="77"/>
    </row>
    <row r="59" spans="2:23" x14ac:dyDescent="0.15">
      <c r="B59" s="77"/>
      <c r="C59" s="227"/>
      <c r="D59" s="77" t="s">
        <v>104</v>
      </c>
      <c r="E59" s="77">
        <f>E55-C55</f>
        <v>19659.040000000008</v>
      </c>
    </row>
    <row r="60" spans="2:23" x14ac:dyDescent="0.15">
      <c r="B60" s="77"/>
      <c r="C60" s="227"/>
    </row>
    <row r="61" spans="2:23" x14ac:dyDescent="0.15">
      <c r="B61" s="77"/>
      <c r="C61" s="227"/>
    </row>
    <row r="64" spans="2:23" x14ac:dyDescent="0.15">
      <c r="B64" s="77"/>
      <c r="C64" s="77"/>
      <c r="D64" s="77"/>
      <c r="E64" s="233"/>
      <c r="F64" s="77"/>
      <c r="G64" s="77"/>
    </row>
    <row r="65" spans="2:7" x14ac:dyDescent="0.15">
      <c r="B65" s="77"/>
      <c r="C65" s="77"/>
      <c r="D65" s="77"/>
      <c r="E65" s="233"/>
      <c r="F65" s="77"/>
      <c r="G65" s="77"/>
    </row>
  </sheetData>
  <pageMargins left="0.70866141732283472" right="0.70866141732283472" top="0.74803149606299213" bottom="0.74803149606299213" header="0.31496062992125984" footer="0.31496062992125984"/>
  <pageSetup paperSize="9" scale="50" orientation="portrait" horizontalDpi="429496729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Q38"/>
  <sheetViews>
    <sheetView workbookViewId="0">
      <selection activeCell="H7" sqref="H7"/>
    </sheetView>
  </sheetViews>
  <sheetFormatPr baseColWidth="10" defaultColWidth="8.83203125" defaultRowHeight="13" x14ac:dyDescent="0.15"/>
  <cols>
    <col min="1" max="1" width="8.83203125" customWidth="1"/>
    <col min="2" max="2" width="36.1640625" customWidth="1"/>
    <col min="3" max="3" width="16.1640625" customWidth="1"/>
    <col min="4" max="4" width="13.5" customWidth="1"/>
    <col min="5" max="5" width="10.83203125" customWidth="1"/>
    <col min="6" max="6" width="6.1640625" customWidth="1"/>
    <col min="7" max="7" width="16.5" customWidth="1"/>
    <col min="8" max="8" width="66.33203125" style="42" customWidth="1"/>
  </cols>
  <sheetData>
    <row r="2" spans="2:17" ht="17" x14ac:dyDescent="0.2">
      <c r="B2" s="103" t="s">
        <v>63</v>
      </c>
      <c r="C2" s="77"/>
      <c r="D2" s="77"/>
      <c r="E2" s="77"/>
      <c r="F2" s="77"/>
      <c r="G2" s="77"/>
    </row>
    <row r="3" spans="2:17" s="13" customFormat="1" x14ac:dyDescent="0.15">
      <c r="B3" s="100"/>
      <c r="C3" s="102" t="s">
        <v>64</v>
      </c>
      <c r="D3" s="100"/>
      <c r="E3" s="100"/>
      <c r="F3" s="102"/>
      <c r="G3" s="102" t="s">
        <v>65</v>
      </c>
      <c r="H3" s="51"/>
    </row>
    <row r="4" spans="2:17" s="13" customFormat="1" x14ac:dyDescent="0.15">
      <c r="B4" s="100"/>
      <c r="C4" s="102" t="s">
        <v>66</v>
      </c>
      <c r="D4" s="100" t="s">
        <v>67</v>
      </c>
      <c r="E4" s="100" t="s">
        <v>68</v>
      </c>
      <c r="F4" s="102"/>
      <c r="G4" s="102" t="s">
        <v>69</v>
      </c>
      <c r="H4" s="51" t="s">
        <v>107</v>
      </c>
    </row>
    <row r="5" spans="2:17" x14ac:dyDescent="0.15">
      <c r="B5" s="77" t="s">
        <v>70</v>
      </c>
      <c r="C5">
        <v>750</v>
      </c>
      <c r="D5" s="98" t="e">
        <f>#REF!</f>
        <v>#REF!</v>
      </c>
      <c r="E5" s="101" t="e">
        <f>C5-D5</f>
        <v>#REF!</v>
      </c>
      <c r="F5" s="77"/>
      <c r="G5">
        <v>850</v>
      </c>
      <c r="H5" s="217" t="s">
        <v>108</v>
      </c>
    </row>
    <row r="6" spans="2:17" x14ac:dyDescent="0.15">
      <c r="B6" s="77" t="s">
        <v>71</v>
      </c>
      <c r="C6">
        <v>350</v>
      </c>
      <c r="D6" s="98" t="e">
        <f>#REF!</f>
        <v>#REF!</v>
      </c>
      <c r="E6" s="101" t="e">
        <f t="shared" ref="E6:E19" si="0">C6-D6</f>
        <v>#REF!</v>
      </c>
      <c r="F6" s="77"/>
      <c r="G6">
        <v>350</v>
      </c>
    </row>
    <row r="7" spans="2:17" x14ac:dyDescent="0.15">
      <c r="B7" s="77" t="s">
        <v>72</v>
      </c>
      <c r="C7">
        <v>10330</v>
      </c>
      <c r="D7" s="98" t="e">
        <f>#REF!</f>
        <v>#REF!</v>
      </c>
      <c r="E7" s="101" t="e">
        <f t="shared" si="0"/>
        <v>#REF!</v>
      </c>
      <c r="F7" s="77"/>
      <c r="G7">
        <v>11000</v>
      </c>
      <c r="H7" s="217" t="s">
        <v>109</v>
      </c>
      <c r="Q7" s="218" t="s">
        <v>110</v>
      </c>
    </row>
    <row r="8" spans="2:17" x14ac:dyDescent="0.15">
      <c r="B8" s="77" t="s">
        <v>73</v>
      </c>
      <c r="C8">
        <v>600</v>
      </c>
      <c r="D8" s="98" t="e">
        <f>#REF!</f>
        <v>#REF!</v>
      </c>
      <c r="E8" s="101" t="e">
        <f t="shared" si="0"/>
        <v>#REF!</v>
      </c>
      <c r="F8" s="77"/>
      <c r="G8">
        <v>600</v>
      </c>
    </row>
    <row r="9" spans="2:17" x14ac:dyDescent="0.15">
      <c r="B9" s="77" t="s">
        <v>74</v>
      </c>
      <c r="C9">
        <v>650</v>
      </c>
      <c r="D9" s="98" t="e">
        <f>#REF!</f>
        <v>#REF!</v>
      </c>
      <c r="E9" s="101" t="e">
        <f t="shared" si="0"/>
        <v>#REF!</v>
      </c>
      <c r="F9" s="77"/>
      <c r="G9">
        <v>1000</v>
      </c>
      <c r="H9" s="217" t="s">
        <v>111</v>
      </c>
    </row>
    <row r="10" spans="2:17" x14ac:dyDescent="0.15">
      <c r="B10" s="77" t="s">
        <v>19</v>
      </c>
      <c r="C10">
        <v>300</v>
      </c>
      <c r="D10" s="98" t="e">
        <f>#REF!</f>
        <v>#REF!</v>
      </c>
      <c r="E10" s="101" t="e">
        <f t="shared" si="0"/>
        <v>#REF!</v>
      </c>
      <c r="F10" s="77"/>
      <c r="G10">
        <v>400</v>
      </c>
    </row>
    <row r="11" spans="2:17" x14ac:dyDescent="0.15">
      <c r="B11" s="77" t="s">
        <v>75</v>
      </c>
      <c r="C11">
        <v>0</v>
      </c>
      <c r="D11" s="98" t="e">
        <f>#REF!</f>
        <v>#REF!</v>
      </c>
      <c r="E11" s="101" t="e">
        <f t="shared" si="0"/>
        <v>#REF!</v>
      </c>
      <c r="F11" s="77"/>
      <c r="G11">
        <v>500</v>
      </c>
      <c r="H11" s="217" t="s">
        <v>112</v>
      </c>
    </row>
    <row r="12" spans="2:17" x14ac:dyDescent="0.15">
      <c r="B12" s="77" t="s">
        <v>76</v>
      </c>
      <c r="C12">
        <v>45000</v>
      </c>
      <c r="D12" s="98" t="e">
        <f>#REF!</f>
        <v>#REF!</v>
      </c>
      <c r="E12" s="101" t="e">
        <f t="shared" si="0"/>
        <v>#REF!</v>
      </c>
      <c r="F12" s="77"/>
      <c r="G12">
        <v>25000</v>
      </c>
      <c r="H12" s="203" t="s">
        <v>113</v>
      </c>
      <c r="I12" s="218" t="s">
        <v>114</v>
      </c>
    </row>
    <row r="13" spans="2:17" x14ac:dyDescent="0.15">
      <c r="B13" s="77" t="s">
        <v>115</v>
      </c>
      <c r="C13">
        <v>2500</v>
      </c>
      <c r="D13" s="98" t="e">
        <f>#REF!</f>
        <v>#REF!</v>
      </c>
      <c r="E13" s="101" t="e">
        <f t="shared" si="0"/>
        <v>#REF!</v>
      </c>
      <c r="F13" s="77"/>
      <c r="G13">
        <v>2600</v>
      </c>
      <c r="H13" s="217" t="s">
        <v>116</v>
      </c>
    </row>
    <row r="14" spans="2:17" x14ac:dyDescent="0.15">
      <c r="B14" s="77" t="s">
        <v>117</v>
      </c>
      <c r="C14">
        <v>200</v>
      </c>
      <c r="D14" s="98" t="e">
        <f>#REF!</f>
        <v>#REF!</v>
      </c>
      <c r="E14" s="101" t="e">
        <f t="shared" si="0"/>
        <v>#REF!</v>
      </c>
      <c r="F14" s="77"/>
      <c r="G14">
        <v>250</v>
      </c>
      <c r="H14" s="42" t="s">
        <v>118</v>
      </c>
      <c r="I14" s="218" t="s">
        <v>119</v>
      </c>
    </row>
    <row r="15" spans="2:17" x14ac:dyDescent="0.15">
      <c r="B15" s="77" t="s">
        <v>120</v>
      </c>
      <c r="C15">
        <v>360</v>
      </c>
      <c r="D15" s="98" t="e">
        <f>#REF!</f>
        <v>#REF!</v>
      </c>
      <c r="E15" s="101" t="e">
        <f t="shared" si="0"/>
        <v>#REF!</v>
      </c>
      <c r="F15" s="77"/>
      <c r="G15">
        <v>400</v>
      </c>
      <c r="H15" s="217" t="s">
        <v>121</v>
      </c>
    </row>
    <row r="16" spans="2:17" x14ac:dyDescent="0.15">
      <c r="B16" s="77" t="s">
        <v>122</v>
      </c>
      <c r="C16">
        <v>600</v>
      </c>
      <c r="D16" s="98" t="e">
        <f>#REF!</f>
        <v>#REF!</v>
      </c>
      <c r="E16" s="101" t="e">
        <f t="shared" si="0"/>
        <v>#REF!</v>
      </c>
      <c r="F16" s="77"/>
      <c r="G16">
        <v>500</v>
      </c>
    </row>
    <row r="17" spans="2:15" x14ac:dyDescent="0.15">
      <c r="B17" s="77" t="s">
        <v>81</v>
      </c>
      <c r="C17">
        <v>500</v>
      </c>
      <c r="D17" s="98" t="e">
        <f>#REF!</f>
        <v>#REF!</v>
      </c>
      <c r="E17" s="101" t="e">
        <f t="shared" si="0"/>
        <v>#REF!</v>
      </c>
      <c r="F17" s="77"/>
      <c r="G17">
        <v>550</v>
      </c>
      <c r="H17" s="42" t="s">
        <v>123</v>
      </c>
      <c r="I17" s="218" t="s">
        <v>124</v>
      </c>
    </row>
    <row r="18" spans="2:15" x14ac:dyDescent="0.15">
      <c r="B18" s="77" t="s">
        <v>82</v>
      </c>
      <c r="C18">
        <v>200</v>
      </c>
      <c r="D18" s="98" t="e">
        <f>#REF!</f>
        <v>#REF!</v>
      </c>
      <c r="E18" s="101" t="e">
        <f t="shared" si="0"/>
        <v>#REF!</v>
      </c>
      <c r="F18" s="77"/>
      <c r="G18">
        <v>300</v>
      </c>
      <c r="H18" s="217" t="s">
        <v>125</v>
      </c>
    </row>
    <row r="19" spans="2:15" x14ac:dyDescent="0.15">
      <c r="B19" s="77" t="s">
        <v>29</v>
      </c>
      <c r="C19">
        <v>250</v>
      </c>
      <c r="D19" s="98" t="e">
        <f>#REF!</f>
        <v>#REF!</v>
      </c>
      <c r="E19" s="101" t="e">
        <f t="shared" si="0"/>
        <v>#REF!</v>
      </c>
      <c r="F19" s="77"/>
      <c r="G19">
        <v>300</v>
      </c>
    </row>
    <row r="20" spans="2:15" x14ac:dyDescent="0.15">
      <c r="B20" s="77" t="s">
        <v>16</v>
      </c>
      <c r="C20">
        <v>9472</v>
      </c>
      <c r="D20" s="98" t="e">
        <f>#REF!</f>
        <v>#REF!</v>
      </c>
      <c r="E20" s="101" t="e">
        <f>C20-D20</f>
        <v>#REF!</v>
      </c>
      <c r="F20" s="77"/>
      <c r="H20" s="217" t="s">
        <v>126</v>
      </c>
    </row>
    <row r="21" spans="2:15" x14ac:dyDescent="0.15">
      <c r="B21" s="77" t="s">
        <v>11</v>
      </c>
      <c r="C21">
        <v>700</v>
      </c>
      <c r="D21" s="98" t="e">
        <f>#REF!</f>
        <v>#REF!</v>
      </c>
      <c r="E21" s="101" t="e">
        <f>C21-D21</f>
        <v>#REF!</v>
      </c>
      <c r="F21" s="77"/>
      <c r="G21">
        <v>850</v>
      </c>
      <c r="H21" s="219" t="s">
        <v>127</v>
      </c>
    </row>
    <row r="22" spans="2:15" s="95" customFormat="1" ht="14" thickBot="1" x14ac:dyDescent="0.2">
      <c r="B22" s="98"/>
      <c r="C22" s="99"/>
      <c r="D22" s="98"/>
      <c r="E22" s="101"/>
      <c r="F22" s="98"/>
      <c r="H22" s="5"/>
    </row>
    <row r="23" spans="2:15" ht="14" thickBot="1" x14ac:dyDescent="0.2">
      <c r="B23" s="77"/>
      <c r="C23" s="104">
        <f>SUM(C5:C22)</f>
        <v>72762</v>
      </c>
      <c r="D23" s="104" t="e">
        <f>SUM(D5:D22)</f>
        <v>#REF!</v>
      </c>
      <c r="E23" s="104" t="e">
        <f>SUM(E5:E22)</f>
        <v>#REF!</v>
      </c>
      <c r="F23" s="105"/>
      <c r="G23" s="104">
        <f>SUM(G5:G22)</f>
        <v>45450</v>
      </c>
      <c r="J23" s="95"/>
    </row>
    <row r="24" spans="2:15" s="13" customFormat="1" x14ac:dyDescent="0.15">
      <c r="B24" s="100"/>
      <c r="C24" s="100" t="s">
        <v>83</v>
      </c>
      <c r="D24" s="100" t="s">
        <v>67</v>
      </c>
      <c r="E24" s="100" t="s">
        <v>68</v>
      </c>
      <c r="F24" s="100"/>
      <c r="G24" s="100"/>
      <c r="H24" s="51"/>
      <c r="O24" s="98"/>
    </row>
    <row r="25" spans="2:15" x14ac:dyDescent="0.15">
      <c r="B25" s="77" t="s">
        <v>10</v>
      </c>
      <c r="C25" s="98">
        <v>25250</v>
      </c>
      <c r="D25" s="98" t="e">
        <f>#REF!</f>
        <v>#REF!</v>
      </c>
      <c r="E25" s="98" t="e">
        <f t="shared" ref="E25:E30" si="1">C25-D25</f>
        <v>#REF!</v>
      </c>
      <c r="F25" s="77"/>
      <c r="G25" s="77"/>
      <c r="H25" s="42" t="s">
        <v>128</v>
      </c>
      <c r="O25" s="98"/>
    </row>
    <row r="26" spans="2:15" x14ac:dyDescent="0.15">
      <c r="B26" s="77" t="s">
        <v>84</v>
      </c>
      <c r="C26" s="98">
        <v>0</v>
      </c>
      <c r="D26" s="98" t="e">
        <f>#REF!</f>
        <v>#REF!</v>
      </c>
      <c r="E26" s="98" t="e">
        <f t="shared" si="1"/>
        <v>#REF!</v>
      </c>
      <c r="F26" s="77"/>
      <c r="G26" s="77"/>
      <c r="H26" s="42" t="s">
        <v>129</v>
      </c>
      <c r="O26" s="98"/>
    </row>
    <row r="27" spans="2:15" x14ac:dyDescent="0.15">
      <c r="B27" s="77" t="s">
        <v>12</v>
      </c>
      <c r="C27" s="98">
        <v>5</v>
      </c>
      <c r="D27" s="98" t="e">
        <f>#REF!</f>
        <v>#REF!</v>
      </c>
      <c r="E27" s="98" t="e">
        <f t="shared" si="1"/>
        <v>#REF!</v>
      </c>
      <c r="F27" s="77"/>
      <c r="G27" s="77"/>
      <c r="O27" s="98"/>
    </row>
    <row r="28" spans="2:15" x14ac:dyDescent="0.15">
      <c r="B28" s="77" t="s">
        <v>87</v>
      </c>
      <c r="C28" s="77">
        <v>0</v>
      </c>
      <c r="D28" s="77"/>
      <c r="E28" s="98">
        <f t="shared" si="1"/>
        <v>0</v>
      </c>
      <c r="F28" s="77"/>
      <c r="G28" s="77"/>
      <c r="O28" s="98"/>
    </row>
    <row r="29" spans="2:15" x14ac:dyDescent="0.15">
      <c r="B29" s="77" t="s">
        <v>16</v>
      </c>
      <c r="C29" s="98">
        <v>5000</v>
      </c>
      <c r="D29" s="98" t="e">
        <f>#REF!</f>
        <v>#REF!</v>
      </c>
      <c r="E29" s="98" t="e">
        <f t="shared" si="1"/>
        <v>#REF!</v>
      </c>
      <c r="F29" s="77"/>
      <c r="G29" s="77"/>
      <c r="H29" s="217" t="s">
        <v>126</v>
      </c>
      <c r="O29" s="98"/>
    </row>
    <row r="30" spans="2:15" x14ac:dyDescent="0.15">
      <c r="B30" s="77" t="s">
        <v>90</v>
      </c>
      <c r="C30" s="98">
        <v>700</v>
      </c>
      <c r="D30" s="95" t="e">
        <f>#REF!</f>
        <v>#REF!</v>
      </c>
      <c r="E30" s="98" t="e">
        <f t="shared" si="1"/>
        <v>#REF!</v>
      </c>
      <c r="O30" s="98"/>
    </row>
    <row r="31" spans="2:15" x14ac:dyDescent="0.15">
      <c r="C31" s="95">
        <f>SUM(C25:C30)</f>
        <v>30955</v>
      </c>
      <c r="D31" s="95" t="e">
        <f>SUM(D25:D30)</f>
        <v>#REF!</v>
      </c>
      <c r="E31" s="95" t="e">
        <f>SUM(E25:E30)</f>
        <v>#REF!</v>
      </c>
      <c r="O31" s="98"/>
    </row>
    <row r="32" spans="2:15" x14ac:dyDescent="0.15">
      <c r="H32" s="217" t="s">
        <v>130</v>
      </c>
      <c r="I32" s="218"/>
      <c r="J32" s="218"/>
      <c r="K32" s="218"/>
      <c r="L32" s="218"/>
      <c r="M32" s="218"/>
      <c r="O32" s="98"/>
    </row>
    <row r="33" spans="8:15" x14ac:dyDescent="0.15">
      <c r="H33" s="217"/>
      <c r="I33" s="218"/>
      <c r="J33" s="218"/>
      <c r="K33" s="218"/>
      <c r="L33" s="218"/>
      <c r="M33" s="218"/>
      <c r="O33" s="98"/>
    </row>
    <row r="34" spans="8:15" x14ac:dyDescent="0.15">
      <c r="H34" s="217" t="s">
        <v>131</v>
      </c>
      <c r="I34" s="218"/>
      <c r="J34" s="218"/>
      <c r="K34" s="218"/>
      <c r="L34" s="218"/>
      <c r="M34" s="218"/>
      <c r="O34" s="98"/>
    </row>
    <row r="35" spans="8:15" x14ac:dyDescent="0.15">
      <c r="O35" s="98"/>
    </row>
    <row r="36" spans="8:15" x14ac:dyDescent="0.15">
      <c r="O36" s="98"/>
    </row>
    <row r="37" spans="8:15" x14ac:dyDescent="0.15">
      <c r="O37" s="98"/>
    </row>
    <row r="38" spans="8:15" x14ac:dyDescent="0.15">
      <c r="O38" s="98"/>
    </row>
  </sheetData>
  <pageMargins left="0.70866141732283472" right="0.70866141732283472" top="0.74803149606299213" bottom="0.74803149606299213" header="0.31496062992125984" footer="0.31496062992125984"/>
  <pageSetup paperSize="9" scale="50" orientation="portrait" horizontalDpi="429496729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22"/>
  <sheetViews>
    <sheetView workbookViewId="0">
      <selection activeCell="P26" sqref="P26"/>
    </sheetView>
  </sheetViews>
  <sheetFormatPr baseColWidth="10" defaultColWidth="8.83203125" defaultRowHeight="13" x14ac:dyDescent="0.15"/>
  <cols>
    <col min="1" max="1" width="4.6640625" customWidth="1"/>
    <col min="2" max="2" width="7.5" customWidth="1"/>
    <col min="3" max="3" width="4.33203125" customWidth="1"/>
    <col min="4" max="6" width="8.83203125" customWidth="1"/>
    <col min="7" max="7" width="6.1640625" customWidth="1"/>
    <col min="8" max="8" width="0.33203125" customWidth="1"/>
    <col min="9" max="9" width="0.6640625" customWidth="1"/>
    <col min="10" max="10" width="0.33203125" customWidth="1"/>
    <col min="11" max="11" width="0.6640625" customWidth="1"/>
    <col min="12" max="12" width="4.6640625" customWidth="1"/>
    <col min="13" max="13" width="5.6640625" customWidth="1"/>
    <col min="14" max="14" width="6" customWidth="1"/>
    <col min="15" max="16" width="6.6640625" customWidth="1"/>
    <col min="17" max="17" width="0.6640625" customWidth="1"/>
    <col min="18" max="18" width="1.33203125" customWidth="1"/>
    <col min="19" max="19" width="6.5" customWidth="1"/>
    <col min="20" max="20" width="5.6640625" customWidth="1"/>
    <col min="21" max="21" width="5.33203125" customWidth="1"/>
    <col min="22" max="23" width="5.83203125" customWidth="1"/>
    <col min="24" max="24" width="4.83203125" customWidth="1"/>
    <col min="25" max="25" width="10.33203125" customWidth="1"/>
  </cols>
  <sheetData>
    <row r="1" spans="1:28" x14ac:dyDescent="0.15">
      <c r="A1" t="s">
        <v>132</v>
      </c>
    </row>
    <row r="2" spans="1:28" x14ac:dyDescent="0.15">
      <c r="A2" s="195" t="s">
        <v>133</v>
      </c>
    </row>
    <row r="3" spans="1:28" s="50" customFormat="1" ht="87.75" customHeight="1" x14ac:dyDescent="0.15">
      <c r="B3" s="45"/>
      <c r="C3" s="63" t="s">
        <v>134</v>
      </c>
      <c r="D3" s="46" t="s">
        <v>135</v>
      </c>
      <c r="E3" s="47" t="s">
        <v>136</v>
      </c>
      <c r="F3" s="60" t="s">
        <v>137</v>
      </c>
      <c r="G3" s="65" t="s">
        <v>70</v>
      </c>
      <c r="H3" s="65" t="s">
        <v>71</v>
      </c>
      <c r="I3" s="65" t="s">
        <v>9</v>
      </c>
      <c r="J3" s="65" t="s">
        <v>138</v>
      </c>
      <c r="K3" s="65" t="s">
        <v>74</v>
      </c>
      <c r="L3" s="66" t="s">
        <v>19</v>
      </c>
      <c r="M3" s="66" t="s">
        <v>139</v>
      </c>
      <c r="N3" s="66" t="s">
        <v>140</v>
      </c>
      <c r="O3" s="67" t="s">
        <v>141</v>
      </c>
      <c r="P3" s="67" t="s">
        <v>142</v>
      </c>
      <c r="Q3" s="106" t="s">
        <v>11</v>
      </c>
      <c r="R3" s="66" t="s">
        <v>143</v>
      </c>
      <c r="S3" s="66" t="s">
        <v>120</v>
      </c>
      <c r="T3" s="65" t="s">
        <v>122</v>
      </c>
      <c r="U3" s="66" t="s">
        <v>18</v>
      </c>
      <c r="V3" s="65" t="s">
        <v>144</v>
      </c>
      <c r="W3" s="66" t="s">
        <v>16</v>
      </c>
      <c r="X3" s="68" t="s">
        <v>29</v>
      </c>
      <c r="Y3" s="46" t="s">
        <v>145</v>
      </c>
      <c r="Z3" s="48"/>
      <c r="AA3" s="48"/>
      <c r="AB3" s="49"/>
    </row>
    <row r="4" spans="1:28" s="77" customFormat="1" ht="15" customHeight="1" x14ac:dyDescent="0.15">
      <c r="A4" s="77" t="s">
        <v>146</v>
      </c>
      <c r="B4" s="69" t="s">
        <v>147</v>
      </c>
      <c r="C4" s="75" t="s">
        <v>148</v>
      </c>
      <c r="D4" s="79" t="s">
        <v>149</v>
      </c>
      <c r="E4" s="80" t="s">
        <v>150</v>
      </c>
      <c r="F4" s="73">
        <v>14.39</v>
      </c>
      <c r="G4" s="73"/>
      <c r="H4" s="80"/>
      <c r="I4" s="73"/>
      <c r="J4" s="73"/>
      <c r="K4" s="73"/>
      <c r="L4" s="73"/>
      <c r="M4" s="73"/>
      <c r="N4" s="73"/>
      <c r="O4" s="73"/>
      <c r="P4" s="73">
        <f>14.39-2.4</f>
        <v>11.99</v>
      </c>
      <c r="Q4" s="74"/>
      <c r="R4" s="73"/>
      <c r="S4" s="73"/>
      <c r="T4" s="73"/>
      <c r="U4" s="73"/>
      <c r="V4" s="73"/>
      <c r="W4" s="73">
        <f>14.39/6</f>
        <v>2.3983333333333334</v>
      </c>
      <c r="X4" s="74"/>
      <c r="Y4" s="108">
        <v>348795932</v>
      </c>
    </row>
    <row r="5" spans="1:28" s="77" customFormat="1" ht="15" customHeight="1" thickBot="1" x14ac:dyDescent="0.2">
      <c r="A5" s="77" t="s">
        <v>146</v>
      </c>
      <c r="B5" s="69" t="s">
        <v>151</v>
      </c>
      <c r="C5" s="75" t="s">
        <v>148</v>
      </c>
      <c r="D5" s="79" t="s">
        <v>152</v>
      </c>
      <c r="E5" s="80" t="s">
        <v>153</v>
      </c>
      <c r="F5" s="73">
        <v>59.99</v>
      </c>
      <c r="G5" s="73"/>
      <c r="H5" s="80"/>
      <c r="I5" s="73"/>
      <c r="J5" s="73"/>
      <c r="K5" s="73"/>
      <c r="L5" s="73"/>
      <c r="M5" s="73"/>
      <c r="N5" s="73"/>
      <c r="O5" s="73"/>
      <c r="P5" s="73"/>
      <c r="Q5" s="74"/>
      <c r="R5" s="73"/>
      <c r="S5" s="73"/>
      <c r="T5" s="73">
        <v>49.99</v>
      </c>
      <c r="U5" s="73"/>
      <c r="V5" s="73"/>
      <c r="W5" s="73">
        <f>59.99/6</f>
        <v>9.9983333333333331</v>
      </c>
      <c r="X5" s="74"/>
      <c r="Y5" s="110" t="s">
        <v>154</v>
      </c>
    </row>
    <row r="6" spans="1:28" s="77" customFormat="1" ht="15" customHeight="1" x14ac:dyDescent="0.15">
      <c r="A6" s="77" t="s">
        <v>146</v>
      </c>
      <c r="B6" s="69" t="s">
        <v>155</v>
      </c>
      <c r="C6" s="75" t="s">
        <v>156</v>
      </c>
      <c r="D6" s="79" t="s">
        <v>157</v>
      </c>
      <c r="E6" s="80" t="s">
        <v>158</v>
      </c>
      <c r="F6" s="73">
        <v>1057.2</v>
      </c>
      <c r="G6" s="73"/>
      <c r="H6" s="80"/>
      <c r="I6" s="73"/>
      <c r="J6" s="73"/>
      <c r="K6" s="73"/>
      <c r="L6" s="73"/>
      <c r="M6" s="73">
        <f>1057.2-176.2</f>
        <v>881</v>
      </c>
      <c r="N6" s="73"/>
      <c r="O6" s="73"/>
      <c r="P6" s="73"/>
      <c r="Q6" s="74"/>
      <c r="R6" s="73"/>
      <c r="S6" s="73"/>
      <c r="T6" s="73"/>
      <c r="U6" s="73"/>
      <c r="V6" s="73"/>
      <c r="W6" s="73">
        <v>176.2</v>
      </c>
      <c r="X6" s="74"/>
      <c r="Y6" s="109">
        <v>205712985</v>
      </c>
    </row>
    <row r="7" spans="1:28" s="77" customFormat="1" ht="15" customHeight="1" x14ac:dyDescent="0.15">
      <c r="A7" s="77" t="s">
        <v>146</v>
      </c>
      <c r="B7" s="69" t="s">
        <v>159</v>
      </c>
      <c r="C7" s="75" t="s">
        <v>156</v>
      </c>
      <c r="D7" s="79" t="s">
        <v>160</v>
      </c>
      <c r="E7" s="80" t="s">
        <v>161</v>
      </c>
      <c r="F7" s="73">
        <v>60.24</v>
      </c>
      <c r="G7" s="73"/>
      <c r="H7" s="80"/>
      <c r="I7" s="73"/>
      <c r="J7" s="73"/>
      <c r="K7" s="73"/>
      <c r="L7" s="73"/>
      <c r="M7" s="73"/>
      <c r="N7" s="73"/>
      <c r="O7" s="73"/>
      <c r="P7" s="73"/>
      <c r="Q7" s="74"/>
      <c r="R7" s="73"/>
      <c r="S7" s="73"/>
      <c r="T7" s="73">
        <v>50.2</v>
      </c>
      <c r="U7" s="73"/>
      <c r="V7" s="73"/>
      <c r="W7" s="73">
        <v>10.039999999999999</v>
      </c>
      <c r="X7" s="74"/>
      <c r="Y7" s="109" t="s">
        <v>162</v>
      </c>
    </row>
    <row r="8" spans="1:28" s="77" customFormat="1" ht="15" customHeight="1" x14ac:dyDescent="0.15">
      <c r="A8" s="77" t="s">
        <v>146</v>
      </c>
      <c r="B8" s="69" t="s">
        <v>163</v>
      </c>
      <c r="C8" s="75" t="s">
        <v>156</v>
      </c>
      <c r="D8" s="79" t="s">
        <v>42</v>
      </c>
      <c r="E8" s="80" t="s">
        <v>164</v>
      </c>
      <c r="F8" s="73">
        <v>7874.53</v>
      </c>
      <c r="G8" s="73"/>
      <c r="H8" s="80"/>
      <c r="I8" s="73"/>
      <c r="J8" s="73"/>
      <c r="K8" s="73"/>
      <c r="L8" s="73"/>
      <c r="M8" s="73"/>
      <c r="N8" s="73">
        <v>6562.11</v>
      </c>
      <c r="O8" s="73"/>
      <c r="P8" s="73"/>
      <c r="Q8" s="74"/>
      <c r="R8" s="73"/>
      <c r="S8" s="73"/>
      <c r="T8" s="73"/>
      <c r="U8" s="73"/>
      <c r="V8" s="73"/>
      <c r="W8" s="73">
        <f>7874.53/6</f>
        <v>1312.4216666666666</v>
      </c>
      <c r="X8" s="74"/>
      <c r="Y8" s="109">
        <v>893577660</v>
      </c>
    </row>
    <row r="9" spans="1:28" s="77" customFormat="1" ht="15" customHeight="1" x14ac:dyDescent="0.15">
      <c r="A9" s="77" t="s">
        <v>146</v>
      </c>
      <c r="B9" s="69" t="s">
        <v>165</v>
      </c>
      <c r="C9" s="75" t="s">
        <v>166</v>
      </c>
      <c r="D9" s="96" t="s">
        <v>167</v>
      </c>
      <c r="E9" s="80" t="s">
        <v>168</v>
      </c>
      <c r="F9" s="73">
        <v>10</v>
      </c>
      <c r="G9" s="73"/>
      <c r="H9" s="80"/>
      <c r="I9" s="73"/>
      <c r="J9" s="73"/>
      <c r="K9" s="73"/>
      <c r="L9" s="73"/>
      <c r="M9" s="73"/>
      <c r="N9" s="73">
        <v>8.33</v>
      </c>
      <c r="O9" s="73"/>
      <c r="P9" s="73"/>
      <c r="Q9" s="74"/>
      <c r="R9" s="73"/>
      <c r="S9" s="73"/>
      <c r="T9" s="73"/>
      <c r="U9" s="73"/>
      <c r="V9" s="73"/>
      <c r="W9" s="73">
        <f>10/6</f>
        <v>1.6666666666666667</v>
      </c>
      <c r="X9" s="74"/>
      <c r="Y9" s="109">
        <v>403314604</v>
      </c>
    </row>
    <row r="10" spans="1:28" s="77" customFormat="1" ht="15" customHeight="1" x14ac:dyDescent="0.15">
      <c r="A10" s="77" t="s">
        <v>169</v>
      </c>
      <c r="B10" s="69" t="s">
        <v>170</v>
      </c>
      <c r="C10" s="70" t="s">
        <v>171</v>
      </c>
      <c r="D10" s="71" t="s">
        <v>172</v>
      </c>
      <c r="E10" s="72" t="s">
        <v>173</v>
      </c>
      <c r="F10" s="73">
        <v>19.989999999999998</v>
      </c>
      <c r="G10" s="73"/>
      <c r="H10" s="73"/>
      <c r="I10" s="73"/>
      <c r="J10" s="73"/>
      <c r="K10" s="73"/>
      <c r="L10" s="73"/>
      <c r="M10" s="73"/>
      <c r="N10" s="73"/>
      <c r="O10" s="73">
        <v>16.989999999999998</v>
      </c>
      <c r="P10" s="73"/>
      <c r="Q10" s="74"/>
      <c r="R10" s="73"/>
      <c r="S10" s="73"/>
      <c r="T10" s="73"/>
      <c r="U10" s="73"/>
      <c r="V10" s="73"/>
      <c r="W10" s="73">
        <v>3.99</v>
      </c>
      <c r="X10" s="74"/>
      <c r="Y10" s="111">
        <v>190023639</v>
      </c>
      <c r="Z10" s="76"/>
    </row>
    <row r="11" spans="1:28" s="77" customFormat="1" ht="15" customHeight="1" x14ac:dyDescent="0.15">
      <c r="A11" s="77" t="s">
        <v>169</v>
      </c>
      <c r="B11" s="69" t="s">
        <v>174</v>
      </c>
      <c r="C11" s="70" t="s">
        <v>156</v>
      </c>
      <c r="D11" s="71" t="s">
        <v>149</v>
      </c>
      <c r="E11" s="72" t="s">
        <v>150</v>
      </c>
      <c r="F11" s="73">
        <v>14.39</v>
      </c>
      <c r="G11" s="73"/>
      <c r="H11" s="73"/>
      <c r="I11" s="73"/>
      <c r="J11" s="73"/>
      <c r="K11" s="73"/>
      <c r="L11" s="73"/>
      <c r="M11" s="73"/>
      <c r="N11" s="73"/>
      <c r="O11" s="73"/>
      <c r="P11" s="73">
        <v>11.99</v>
      </c>
      <c r="Q11" s="74"/>
      <c r="R11" s="73"/>
      <c r="S11" s="73"/>
      <c r="T11" s="73"/>
      <c r="U11" s="73"/>
      <c r="V11" s="73"/>
      <c r="W11" s="73">
        <v>2.4</v>
      </c>
      <c r="X11" s="74"/>
      <c r="Y11" s="108">
        <v>348795932</v>
      </c>
      <c r="Z11" s="76"/>
    </row>
    <row r="12" spans="1:28" s="77" customFormat="1" ht="15" customHeight="1" x14ac:dyDescent="0.15">
      <c r="A12" s="77" t="s">
        <v>169</v>
      </c>
      <c r="B12" s="69" t="s">
        <v>175</v>
      </c>
      <c r="C12" s="70" t="s">
        <v>156</v>
      </c>
      <c r="D12" s="71" t="s">
        <v>176</v>
      </c>
      <c r="E12" s="72" t="s">
        <v>164</v>
      </c>
      <c r="F12" s="73">
        <v>9825.67</v>
      </c>
      <c r="G12" s="73"/>
      <c r="H12" s="73"/>
      <c r="I12" s="73"/>
      <c r="J12" s="73"/>
      <c r="K12" s="73"/>
      <c r="L12" s="73"/>
      <c r="M12" s="73"/>
      <c r="N12" s="73">
        <v>8188.06</v>
      </c>
      <c r="O12" s="73"/>
      <c r="P12" s="73"/>
      <c r="Q12" s="76"/>
      <c r="R12" s="73"/>
      <c r="S12" s="73"/>
      <c r="T12" s="73"/>
      <c r="U12" s="78"/>
      <c r="V12" s="73"/>
      <c r="W12" s="78">
        <v>1637.61</v>
      </c>
      <c r="X12" s="76"/>
      <c r="Y12" s="112">
        <v>275209986</v>
      </c>
    </row>
    <row r="13" spans="1:28" s="77" customFormat="1" ht="15" customHeight="1" x14ac:dyDescent="0.15">
      <c r="A13" s="77" t="s">
        <v>169</v>
      </c>
      <c r="B13" s="69" t="s">
        <v>177</v>
      </c>
      <c r="C13" s="70" t="s">
        <v>171</v>
      </c>
      <c r="D13" s="71" t="s">
        <v>172</v>
      </c>
      <c r="E13" s="72" t="s">
        <v>178</v>
      </c>
      <c r="F13" s="73">
        <v>36.950000000000003</v>
      </c>
      <c r="G13" s="73"/>
      <c r="H13" s="73"/>
      <c r="I13" s="73">
        <v>30.79</v>
      </c>
      <c r="J13" s="73"/>
      <c r="K13" s="73"/>
      <c r="L13" s="73"/>
      <c r="M13" s="73"/>
      <c r="N13" s="73"/>
      <c r="O13" s="73"/>
      <c r="P13" s="73"/>
      <c r="Q13" s="76"/>
      <c r="R13" s="73"/>
      <c r="S13" s="73"/>
      <c r="T13" s="73"/>
      <c r="U13" s="78"/>
      <c r="V13" s="73"/>
      <c r="W13" s="78">
        <v>6.16</v>
      </c>
      <c r="X13" s="76"/>
      <c r="Y13" s="112">
        <v>102284849</v>
      </c>
    </row>
    <row r="14" spans="1:28" s="77" customFormat="1" ht="15" customHeight="1" x14ac:dyDescent="0.15">
      <c r="A14" s="77" t="s">
        <v>169</v>
      </c>
      <c r="B14" s="69" t="s">
        <v>179</v>
      </c>
      <c r="C14" s="70" t="s">
        <v>171</v>
      </c>
      <c r="D14" s="71" t="s">
        <v>180</v>
      </c>
      <c r="E14" s="72" t="s">
        <v>181</v>
      </c>
      <c r="F14" s="73">
        <v>2.39</v>
      </c>
      <c r="G14" s="73"/>
      <c r="H14" s="73">
        <v>1.99</v>
      </c>
      <c r="I14" s="73"/>
      <c r="J14" s="73"/>
      <c r="K14" s="73"/>
      <c r="L14" s="73"/>
      <c r="M14" s="73"/>
      <c r="N14" s="73"/>
      <c r="O14" s="73"/>
      <c r="P14" s="73"/>
      <c r="Q14" s="76"/>
      <c r="R14" s="73"/>
      <c r="S14" s="73"/>
      <c r="T14" s="73"/>
      <c r="U14" s="78"/>
      <c r="V14" s="73"/>
      <c r="W14" s="78">
        <v>0.4</v>
      </c>
      <c r="X14" s="76"/>
      <c r="Y14" s="112">
        <v>806649903</v>
      </c>
    </row>
    <row r="15" spans="1:28" s="77" customFormat="1" ht="15" customHeight="1" x14ac:dyDescent="0.15">
      <c r="A15" s="77" t="s">
        <v>169</v>
      </c>
      <c r="B15" s="69" t="s">
        <v>179</v>
      </c>
      <c r="C15" s="70" t="s">
        <v>171</v>
      </c>
      <c r="D15" s="71" t="s">
        <v>180</v>
      </c>
      <c r="E15" s="72" t="s">
        <v>182</v>
      </c>
      <c r="F15" s="73">
        <v>17.600000000000001</v>
      </c>
      <c r="G15" s="73"/>
      <c r="H15" s="73">
        <v>16.760000000000002</v>
      </c>
      <c r="I15" s="73"/>
      <c r="J15" s="73"/>
      <c r="K15" s="73"/>
      <c r="L15" s="73"/>
      <c r="M15" s="73"/>
      <c r="N15" s="73"/>
      <c r="O15" s="73"/>
      <c r="P15" s="73"/>
      <c r="Q15" s="76"/>
      <c r="R15" s="73"/>
      <c r="S15" s="73"/>
      <c r="T15" s="73"/>
      <c r="U15" s="78"/>
      <c r="V15" s="73"/>
      <c r="W15" s="78">
        <v>0.84</v>
      </c>
      <c r="X15" s="76"/>
      <c r="Y15" s="112">
        <v>806649903</v>
      </c>
    </row>
    <row r="16" spans="1:28" x14ac:dyDescent="0.15">
      <c r="A16" s="77" t="s">
        <v>183</v>
      </c>
      <c r="B16" s="69" t="s">
        <v>184</v>
      </c>
      <c r="C16" s="70" t="s">
        <v>148</v>
      </c>
      <c r="D16" s="71" t="s">
        <v>149</v>
      </c>
      <c r="E16" s="72" t="s">
        <v>150</v>
      </c>
      <c r="F16" s="73">
        <v>14.39</v>
      </c>
      <c r="G16" s="73"/>
      <c r="H16" s="73"/>
      <c r="I16" s="73"/>
      <c r="J16" s="73"/>
      <c r="K16" s="73"/>
      <c r="L16" s="73"/>
      <c r="M16" s="73"/>
      <c r="N16" s="73"/>
      <c r="O16" s="73"/>
      <c r="P16" s="73">
        <v>11.99</v>
      </c>
      <c r="Q16" s="74"/>
      <c r="R16" s="73"/>
      <c r="S16" s="73"/>
      <c r="T16" s="73"/>
      <c r="U16" s="73"/>
      <c r="V16" s="73"/>
      <c r="W16" s="73">
        <v>2.4</v>
      </c>
      <c r="X16" s="74"/>
      <c r="Y16" s="108">
        <v>348795932</v>
      </c>
    </row>
    <row r="17" spans="1:25" x14ac:dyDescent="0.15">
      <c r="A17" s="77" t="s">
        <v>185</v>
      </c>
      <c r="B17" s="69" t="s">
        <v>186</v>
      </c>
      <c r="C17" s="70" t="s">
        <v>171</v>
      </c>
      <c r="D17" s="71" t="s">
        <v>172</v>
      </c>
      <c r="E17" s="72" t="s">
        <v>173</v>
      </c>
      <c r="F17" s="73">
        <v>24.98</v>
      </c>
      <c r="G17" s="73"/>
      <c r="H17" s="73"/>
      <c r="I17" s="73"/>
      <c r="J17" s="73"/>
      <c r="K17" s="73"/>
      <c r="L17" s="73"/>
      <c r="M17" s="73"/>
      <c r="N17" s="73"/>
      <c r="O17" s="73">
        <v>20.82</v>
      </c>
      <c r="P17" s="73"/>
      <c r="Q17" s="76"/>
      <c r="R17" s="73"/>
      <c r="S17" s="73"/>
      <c r="T17" s="73"/>
      <c r="U17" s="78"/>
      <c r="V17" s="73"/>
      <c r="W17" s="78">
        <v>4.16</v>
      </c>
      <c r="X17" s="76"/>
      <c r="Y17" s="112">
        <v>190023639</v>
      </c>
    </row>
    <row r="18" spans="1:25" x14ac:dyDescent="0.15">
      <c r="A18" s="77" t="s">
        <v>183</v>
      </c>
      <c r="B18" s="69" t="s">
        <v>187</v>
      </c>
      <c r="C18" s="70" t="s">
        <v>156</v>
      </c>
      <c r="D18" s="71" t="s">
        <v>160</v>
      </c>
      <c r="E18" s="72" t="s">
        <v>161</v>
      </c>
      <c r="F18" s="73">
        <v>61.25</v>
      </c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6"/>
      <c r="R18" s="73"/>
      <c r="S18" s="73"/>
      <c r="T18" s="73">
        <v>51.04</v>
      </c>
      <c r="U18" s="78"/>
      <c r="V18" s="73"/>
      <c r="W18" s="78">
        <v>10.210000000000001</v>
      </c>
      <c r="X18" s="76"/>
      <c r="Y18" s="112">
        <v>644325448</v>
      </c>
    </row>
    <row r="19" spans="1:25" x14ac:dyDescent="0.15">
      <c r="A19" s="77" t="s">
        <v>183</v>
      </c>
      <c r="B19" s="69" t="s">
        <v>188</v>
      </c>
      <c r="C19" s="70" t="s">
        <v>156</v>
      </c>
      <c r="D19" s="71" t="s">
        <v>189</v>
      </c>
      <c r="E19" s="72" t="s">
        <v>190</v>
      </c>
      <c r="F19" s="73">
        <v>648</v>
      </c>
      <c r="G19" s="73">
        <v>540</v>
      </c>
      <c r="H19" s="73"/>
      <c r="I19" s="73"/>
      <c r="J19" s="73"/>
      <c r="K19" s="73"/>
      <c r="L19" s="73"/>
      <c r="M19" s="73"/>
      <c r="N19" s="73"/>
      <c r="O19" s="73"/>
      <c r="P19" s="73"/>
      <c r="Q19" s="76"/>
      <c r="R19" s="73"/>
      <c r="S19" s="73"/>
      <c r="T19" s="73"/>
      <c r="U19" s="78"/>
      <c r="V19" s="73"/>
      <c r="W19" s="78">
        <v>108</v>
      </c>
      <c r="X19" s="76"/>
      <c r="Y19" s="112">
        <v>987521085</v>
      </c>
    </row>
    <row r="20" spans="1:25" x14ac:dyDescent="0.15">
      <c r="A20" s="77" t="s">
        <v>183</v>
      </c>
      <c r="B20" s="69" t="s">
        <v>191</v>
      </c>
      <c r="C20" s="70" t="s">
        <v>156</v>
      </c>
      <c r="D20" s="71" t="s">
        <v>192</v>
      </c>
      <c r="E20" s="72" t="s">
        <v>193</v>
      </c>
      <c r="F20" s="73">
        <v>180</v>
      </c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6"/>
      <c r="R20" s="73"/>
      <c r="S20" s="73"/>
      <c r="T20" s="73"/>
      <c r="U20" s="78">
        <v>150</v>
      </c>
      <c r="V20" s="73"/>
      <c r="W20" s="78">
        <v>30</v>
      </c>
      <c r="X20" s="76"/>
      <c r="Y20" s="112">
        <v>224424535</v>
      </c>
    </row>
    <row r="21" spans="1:25" x14ac:dyDescent="0.15">
      <c r="A21" s="77" t="s">
        <v>185</v>
      </c>
      <c r="B21" s="69" t="s">
        <v>194</v>
      </c>
      <c r="C21" s="70" t="s">
        <v>156</v>
      </c>
      <c r="D21" s="71" t="s">
        <v>195</v>
      </c>
      <c r="E21" s="72" t="s">
        <v>196</v>
      </c>
      <c r="F21" s="73">
        <v>14.4</v>
      </c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6"/>
      <c r="R21" s="73"/>
      <c r="S21" s="73"/>
      <c r="T21" s="73"/>
      <c r="U21" s="78"/>
      <c r="V21" s="73"/>
      <c r="W21" s="78">
        <v>2.4</v>
      </c>
      <c r="X21" s="76">
        <v>12</v>
      </c>
      <c r="Y21" s="112">
        <v>926762203</v>
      </c>
    </row>
    <row r="22" spans="1:25" x14ac:dyDescent="0.15">
      <c r="A22" s="77" t="s">
        <v>185</v>
      </c>
      <c r="B22" s="69" t="s">
        <v>197</v>
      </c>
      <c r="C22" s="70">
        <v>1142</v>
      </c>
      <c r="D22" s="71" t="s">
        <v>198</v>
      </c>
      <c r="E22" s="72" t="s">
        <v>13</v>
      </c>
      <c r="F22" s="73">
        <v>16.989999999999998</v>
      </c>
      <c r="G22" s="73"/>
      <c r="H22" s="73"/>
      <c r="I22" s="73"/>
      <c r="J22" s="73"/>
      <c r="K22" s="73"/>
      <c r="L22" s="73"/>
      <c r="M22" s="73"/>
      <c r="N22" s="73">
        <v>14.16</v>
      </c>
      <c r="O22" s="73"/>
      <c r="P22" s="73"/>
      <c r="Q22" s="98"/>
      <c r="R22" s="73"/>
      <c r="S22" s="73"/>
      <c r="T22" s="73"/>
      <c r="U22" s="78"/>
      <c r="V22" s="73"/>
      <c r="W22" s="76">
        <v>2.83</v>
      </c>
      <c r="X22" s="98"/>
      <c r="Y22" s="112">
        <v>296589429</v>
      </c>
    </row>
  </sheetData>
  <hyperlinks>
    <hyperlink ref="A2" r:id="rId1" xr:uid="{00000000-0004-0000-0800-000000000000}"/>
  </hyperlinks>
  <pageMargins left="0.7" right="0.7" top="0.75" bottom="0.75" header="0.3" footer="0.3"/>
  <pageSetup paperSize="9" orientation="landscape" horizontalDpi="4294967293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EB59B-332C-44B8-9BD7-048B48404F5E}">
  <dimension ref="A1:O1048576"/>
  <sheetViews>
    <sheetView tabSelected="1" workbookViewId="0">
      <selection activeCell="B25" sqref="B25:L27"/>
    </sheetView>
  </sheetViews>
  <sheetFormatPr baseColWidth="10" defaultColWidth="8.83203125" defaultRowHeight="13" x14ac:dyDescent="0.15"/>
  <sheetData>
    <row r="1" spans="1:15" ht="19" x14ac:dyDescent="0.25">
      <c r="A1" s="116" t="s">
        <v>199</v>
      </c>
      <c r="B1" s="116"/>
      <c r="C1" s="116"/>
    </row>
    <row r="2" spans="1:15" x14ac:dyDescent="0.15">
      <c r="B2" s="117" t="s">
        <v>136</v>
      </c>
      <c r="C2" s="117" t="s">
        <v>200</v>
      </c>
      <c r="D2" s="118" t="s">
        <v>201</v>
      </c>
      <c r="E2" s="118" t="s">
        <v>202</v>
      </c>
      <c r="F2" s="118" t="s">
        <v>203</v>
      </c>
      <c r="G2" s="118" t="s">
        <v>204</v>
      </c>
      <c r="H2" s="118" t="s">
        <v>205</v>
      </c>
      <c r="I2" s="118" t="s">
        <v>206</v>
      </c>
      <c r="J2" s="118" t="s">
        <v>207</v>
      </c>
      <c r="K2" s="118" t="s">
        <v>208</v>
      </c>
      <c r="L2" s="118" t="s">
        <v>209</v>
      </c>
    </row>
    <row r="3" spans="1:15" x14ac:dyDescent="0.15">
      <c r="A3" s="117"/>
      <c r="B3" s="117"/>
      <c r="C3" s="117"/>
      <c r="D3" s="118" t="s">
        <v>210</v>
      </c>
      <c r="E3" s="118"/>
      <c r="F3" s="118" t="s">
        <v>211</v>
      </c>
      <c r="G3" s="118" t="s">
        <v>212</v>
      </c>
      <c r="H3" s="118"/>
      <c r="I3" s="118" t="s">
        <v>213</v>
      </c>
      <c r="J3" s="118"/>
      <c r="K3" s="118"/>
      <c r="L3" s="118" t="s">
        <v>211</v>
      </c>
    </row>
    <row r="4" spans="1:15" x14ac:dyDescent="0.15">
      <c r="A4" s="119"/>
      <c r="B4" s="119"/>
      <c r="C4" s="119"/>
      <c r="D4" s="120"/>
      <c r="E4" s="120"/>
      <c r="F4" s="120"/>
      <c r="G4" s="120"/>
      <c r="H4" s="120"/>
      <c r="I4" s="120"/>
      <c r="J4" s="120"/>
      <c r="K4" s="120"/>
      <c r="L4" s="120"/>
    </row>
    <row r="5" spans="1:15" x14ac:dyDescent="0.15">
      <c r="A5" s="119">
        <v>1</v>
      </c>
      <c r="B5" s="121" t="s">
        <v>214</v>
      </c>
      <c r="C5" s="121" t="s">
        <v>215</v>
      </c>
      <c r="D5" s="122" t="s">
        <v>216</v>
      </c>
      <c r="E5" s="122" t="s">
        <v>216</v>
      </c>
      <c r="F5" s="122" t="s">
        <v>216</v>
      </c>
      <c r="G5" s="123" t="s">
        <v>217</v>
      </c>
      <c r="H5" s="123" t="s">
        <v>218</v>
      </c>
      <c r="I5" s="123" t="s">
        <v>219</v>
      </c>
      <c r="J5" s="123" t="s">
        <v>220</v>
      </c>
      <c r="K5" s="123" t="s">
        <v>221</v>
      </c>
      <c r="L5" s="123">
        <v>1</v>
      </c>
      <c r="O5" t="s">
        <v>222</v>
      </c>
    </row>
    <row r="6" spans="1:15" x14ac:dyDescent="0.15">
      <c r="A6" s="119">
        <v>2</v>
      </c>
      <c r="B6" s="121" t="s">
        <v>214</v>
      </c>
      <c r="C6" s="121" t="s">
        <v>223</v>
      </c>
      <c r="D6" s="122" t="s">
        <v>216</v>
      </c>
      <c r="E6" s="122" t="s">
        <v>216</v>
      </c>
      <c r="F6" s="122" t="s">
        <v>216</v>
      </c>
      <c r="G6" s="123" t="s">
        <v>217</v>
      </c>
      <c r="H6" s="123" t="s">
        <v>224</v>
      </c>
      <c r="I6" s="123" t="s">
        <v>219</v>
      </c>
      <c r="J6" s="123" t="s">
        <v>220</v>
      </c>
      <c r="K6" s="123" t="s">
        <v>221</v>
      </c>
      <c r="L6" s="123">
        <v>1</v>
      </c>
      <c r="O6" s="195" t="s">
        <v>225</v>
      </c>
    </row>
    <row r="7" spans="1:15" x14ac:dyDescent="0.15">
      <c r="A7" s="119">
        <v>3</v>
      </c>
      <c r="B7" s="121" t="s">
        <v>226</v>
      </c>
      <c r="C7" s="121" t="s">
        <v>227</v>
      </c>
      <c r="D7" s="122" t="s">
        <v>216</v>
      </c>
      <c r="E7" s="122" t="s">
        <v>216</v>
      </c>
      <c r="F7" s="122" t="s">
        <v>216</v>
      </c>
      <c r="G7" s="123" t="s">
        <v>217</v>
      </c>
      <c r="H7" s="123" t="s">
        <v>224</v>
      </c>
      <c r="I7" s="123" t="s">
        <v>228</v>
      </c>
      <c r="J7" s="123" t="s">
        <v>229</v>
      </c>
      <c r="K7" s="123" t="s">
        <v>230</v>
      </c>
      <c r="L7" s="123">
        <v>1</v>
      </c>
    </row>
    <row r="8" spans="1:15" x14ac:dyDescent="0.15">
      <c r="A8" s="119">
        <v>4</v>
      </c>
      <c r="B8" s="124" t="s">
        <v>231</v>
      </c>
      <c r="C8" s="124" t="s">
        <v>232</v>
      </c>
      <c r="D8" s="125">
        <v>39539</v>
      </c>
      <c r="E8" s="126" t="s">
        <v>233</v>
      </c>
      <c r="F8" s="126">
        <v>400</v>
      </c>
      <c r="G8" s="127" t="s">
        <v>234</v>
      </c>
      <c r="H8" s="127" t="s">
        <v>235</v>
      </c>
      <c r="I8" s="127" t="s">
        <v>236</v>
      </c>
      <c r="J8" s="127" t="s">
        <v>220</v>
      </c>
      <c r="K8" s="127" t="s">
        <v>221</v>
      </c>
      <c r="L8" s="127">
        <v>400</v>
      </c>
    </row>
    <row r="9" spans="1:15" x14ac:dyDescent="0.15">
      <c r="A9" s="119">
        <v>5</v>
      </c>
      <c r="B9" s="124" t="s">
        <v>231</v>
      </c>
      <c r="C9" s="124" t="s">
        <v>237</v>
      </c>
      <c r="D9" s="125">
        <v>42430</v>
      </c>
      <c r="E9" s="126" t="s">
        <v>238</v>
      </c>
      <c r="F9" s="126" t="s">
        <v>216</v>
      </c>
      <c r="G9" s="127" t="s">
        <v>234</v>
      </c>
      <c r="H9" s="127" t="s">
        <v>237</v>
      </c>
      <c r="I9" s="127" t="s">
        <v>236</v>
      </c>
      <c r="J9" s="127" t="s">
        <v>220</v>
      </c>
      <c r="K9" s="127" t="s">
        <v>221</v>
      </c>
      <c r="L9" s="127">
        <v>1000</v>
      </c>
    </row>
    <row r="10" spans="1:15" x14ac:dyDescent="0.15">
      <c r="A10" s="119">
        <v>6</v>
      </c>
      <c r="B10" s="124" t="s">
        <v>231</v>
      </c>
      <c r="C10" s="124" t="s">
        <v>239</v>
      </c>
      <c r="D10" s="125">
        <v>42430</v>
      </c>
      <c r="E10" s="126" t="s">
        <v>238</v>
      </c>
      <c r="F10" s="126" t="s">
        <v>216</v>
      </c>
      <c r="G10" s="127" t="s">
        <v>234</v>
      </c>
      <c r="H10" s="127" t="s">
        <v>239</v>
      </c>
      <c r="I10" s="127" t="s">
        <v>236</v>
      </c>
      <c r="J10" s="127" t="s">
        <v>220</v>
      </c>
      <c r="K10" s="127" t="s">
        <v>221</v>
      </c>
      <c r="L10" s="127">
        <v>1000</v>
      </c>
    </row>
    <row r="11" spans="1:15" x14ac:dyDescent="0.15">
      <c r="A11" s="119">
        <v>7</v>
      </c>
      <c r="B11" s="128" t="s">
        <v>240</v>
      </c>
      <c r="C11" s="128" t="s">
        <v>241</v>
      </c>
      <c r="D11" s="131">
        <v>44136</v>
      </c>
      <c r="E11" s="129" t="s">
        <v>242</v>
      </c>
      <c r="F11" s="129">
        <v>222</v>
      </c>
      <c r="G11" s="130" t="s">
        <v>243</v>
      </c>
      <c r="H11" s="130" t="s">
        <v>244</v>
      </c>
      <c r="I11" s="130" t="s">
        <v>245</v>
      </c>
      <c r="J11" s="130" t="s">
        <v>246</v>
      </c>
      <c r="K11" s="130" t="s">
        <v>221</v>
      </c>
      <c r="L11" s="130">
        <v>200</v>
      </c>
    </row>
    <row r="12" spans="1:15" x14ac:dyDescent="0.15">
      <c r="A12" s="119">
        <v>8</v>
      </c>
      <c r="B12" s="128" t="s">
        <v>247</v>
      </c>
      <c r="C12" s="128" t="s">
        <v>248</v>
      </c>
      <c r="D12" s="131">
        <v>43983</v>
      </c>
      <c r="E12" s="129" t="s">
        <v>249</v>
      </c>
      <c r="F12" s="129">
        <v>655</v>
      </c>
      <c r="G12" s="130" t="s">
        <v>243</v>
      </c>
      <c r="H12" s="130" t="s">
        <v>244</v>
      </c>
      <c r="I12" s="130" t="s">
        <v>250</v>
      </c>
      <c r="J12" s="130" t="s">
        <v>246</v>
      </c>
      <c r="K12" s="130" t="s">
        <v>221</v>
      </c>
      <c r="L12" s="130">
        <v>500</v>
      </c>
    </row>
    <row r="13" spans="1:15" x14ac:dyDescent="0.15">
      <c r="A13" s="119">
        <v>9</v>
      </c>
      <c r="B13" s="132" t="s">
        <v>251</v>
      </c>
      <c r="C13" s="132" t="s">
        <v>252</v>
      </c>
      <c r="D13" s="141">
        <v>38718</v>
      </c>
      <c r="E13" s="133" t="s">
        <v>253</v>
      </c>
      <c r="F13" s="133">
        <v>850</v>
      </c>
      <c r="G13" s="134" t="s">
        <v>254</v>
      </c>
      <c r="H13" s="134" t="s">
        <v>255</v>
      </c>
      <c r="I13" s="134" t="s">
        <v>256</v>
      </c>
      <c r="J13" s="134" t="s">
        <v>257</v>
      </c>
      <c r="K13" s="134" t="s">
        <v>221</v>
      </c>
      <c r="L13" s="134">
        <v>425</v>
      </c>
    </row>
    <row r="14" spans="1:15" x14ac:dyDescent="0.15">
      <c r="A14" s="119">
        <v>10</v>
      </c>
      <c r="B14" s="132" t="s">
        <v>258</v>
      </c>
      <c r="C14" s="132" t="s">
        <v>216</v>
      </c>
      <c r="D14" s="133">
        <v>1994</v>
      </c>
      <c r="E14" s="133" t="s">
        <v>259</v>
      </c>
      <c r="F14" s="133">
        <v>700</v>
      </c>
      <c r="G14" s="134" t="s">
        <v>217</v>
      </c>
      <c r="H14" s="134" t="s">
        <v>260</v>
      </c>
      <c r="I14" s="133" t="s">
        <v>261</v>
      </c>
      <c r="J14" s="134" t="s">
        <v>220</v>
      </c>
      <c r="K14" s="134" t="s">
        <v>221</v>
      </c>
      <c r="L14" s="134">
        <v>500</v>
      </c>
    </row>
    <row r="15" spans="1:15" x14ac:dyDescent="0.15">
      <c r="A15" s="119">
        <v>11</v>
      </c>
      <c r="B15" s="135" t="s">
        <v>262</v>
      </c>
      <c r="C15" s="135" t="s">
        <v>216</v>
      </c>
      <c r="D15" s="136">
        <v>1977</v>
      </c>
      <c r="E15" s="136" t="s">
        <v>263</v>
      </c>
      <c r="F15" s="136">
        <v>300</v>
      </c>
      <c r="G15" s="137" t="s">
        <v>217</v>
      </c>
      <c r="H15" s="137" t="s">
        <v>264</v>
      </c>
      <c r="I15" s="137" t="s">
        <v>265</v>
      </c>
      <c r="J15" s="137" t="s">
        <v>229</v>
      </c>
      <c r="K15" s="137" t="s">
        <v>230</v>
      </c>
      <c r="L15" s="137">
        <v>300</v>
      </c>
    </row>
    <row r="16" spans="1:15" x14ac:dyDescent="0.15">
      <c r="A16" s="119">
        <v>12</v>
      </c>
      <c r="B16" s="135" t="s">
        <v>266</v>
      </c>
      <c r="C16" s="135" t="s">
        <v>216</v>
      </c>
      <c r="D16" s="136">
        <v>2012</v>
      </c>
      <c r="E16" s="136" t="s">
        <v>267</v>
      </c>
      <c r="F16" s="136">
        <v>350</v>
      </c>
      <c r="G16" s="137" t="s">
        <v>254</v>
      </c>
      <c r="H16" s="137" t="s">
        <v>268</v>
      </c>
      <c r="I16" s="137" t="s">
        <v>265</v>
      </c>
      <c r="J16" s="137" t="s">
        <v>220</v>
      </c>
      <c r="K16" s="137" t="s">
        <v>221</v>
      </c>
      <c r="L16" s="137">
        <v>350</v>
      </c>
    </row>
    <row r="17" spans="1:12" x14ac:dyDescent="0.15">
      <c r="A17" s="119">
        <v>13</v>
      </c>
      <c r="B17" s="135" t="s">
        <v>266</v>
      </c>
      <c r="C17" s="135" t="s">
        <v>216</v>
      </c>
      <c r="D17" s="136" t="s">
        <v>269</v>
      </c>
      <c r="E17" s="136" t="s">
        <v>269</v>
      </c>
      <c r="F17" s="136" t="s">
        <v>269</v>
      </c>
      <c r="G17" s="137" t="s">
        <v>254</v>
      </c>
      <c r="H17" s="137" t="s">
        <v>270</v>
      </c>
      <c r="I17" s="137" t="s">
        <v>265</v>
      </c>
      <c r="J17" s="137" t="s">
        <v>220</v>
      </c>
      <c r="K17" s="137" t="s">
        <v>230</v>
      </c>
      <c r="L17" s="137">
        <v>350</v>
      </c>
    </row>
    <row r="18" spans="1:12" x14ac:dyDescent="0.15">
      <c r="A18" s="119">
        <v>14</v>
      </c>
      <c r="B18" s="138" t="s">
        <v>271</v>
      </c>
      <c r="C18" s="138" t="s">
        <v>216</v>
      </c>
      <c r="D18" s="139">
        <v>2012</v>
      </c>
      <c r="E18" s="139" t="s">
        <v>272</v>
      </c>
      <c r="F18" s="139">
        <v>800</v>
      </c>
      <c r="G18" s="140" t="s">
        <v>234</v>
      </c>
      <c r="H18" s="140" t="s">
        <v>264</v>
      </c>
      <c r="I18" s="140" t="s">
        <v>273</v>
      </c>
      <c r="J18" s="140" t="s">
        <v>220</v>
      </c>
      <c r="K18" s="140" t="s">
        <v>221</v>
      </c>
      <c r="L18" s="140">
        <v>800</v>
      </c>
    </row>
    <row r="19" spans="1:12" x14ac:dyDescent="0.15">
      <c r="A19" s="119">
        <v>15</v>
      </c>
      <c r="B19" s="247" t="s">
        <v>274</v>
      </c>
      <c r="C19" s="247" t="s">
        <v>227</v>
      </c>
      <c r="D19" s="248">
        <v>2022</v>
      </c>
      <c r="E19" s="248" t="s">
        <v>275</v>
      </c>
      <c r="F19" s="248">
        <v>5724</v>
      </c>
      <c r="G19" s="249" t="s">
        <v>234</v>
      </c>
      <c r="H19" s="249" t="s">
        <v>268</v>
      </c>
      <c r="I19" s="249" t="s">
        <v>265</v>
      </c>
      <c r="J19" s="249" t="s">
        <v>220</v>
      </c>
      <c r="K19" s="249" t="s">
        <v>221</v>
      </c>
      <c r="L19" s="249">
        <v>5724</v>
      </c>
    </row>
    <row r="20" spans="1:12" x14ac:dyDescent="0.15">
      <c r="A20" s="119">
        <v>16</v>
      </c>
      <c r="B20" s="247" t="s">
        <v>276</v>
      </c>
      <c r="C20" s="247" t="s">
        <v>227</v>
      </c>
      <c r="D20" s="248">
        <v>2021</v>
      </c>
      <c r="E20" s="248" t="s">
        <v>176</v>
      </c>
      <c r="F20" s="248">
        <v>19651</v>
      </c>
      <c r="G20" s="249" t="s">
        <v>217</v>
      </c>
      <c r="H20" s="249" t="s">
        <v>268</v>
      </c>
      <c r="I20" s="249" t="s">
        <v>265</v>
      </c>
      <c r="J20" s="249" t="s">
        <v>220</v>
      </c>
      <c r="K20" s="249" t="s">
        <v>221</v>
      </c>
      <c r="L20" s="249">
        <v>19651</v>
      </c>
    </row>
    <row r="21" spans="1:12" x14ac:dyDescent="0.15">
      <c r="A21" s="119">
        <v>17</v>
      </c>
      <c r="B21" s="247" t="s">
        <v>277</v>
      </c>
      <c r="C21" s="247" t="s">
        <v>227</v>
      </c>
      <c r="D21" s="248">
        <v>2022</v>
      </c>
      <c r="E21" s="248" t="s">
        <v>278</v>
      </c>
      <c r="F21" s="248">
        <v>365</v>
      </c>
      <c r="G21" s="249" t="s">
        <v>234</v>
      </c>
      <c r="H21" s="249" t="s">
        <v>268</v>
      </c>
      <c r="I21" s="249" t="s">
        <v>265</v>
      </c>
      <c r="J21" s="249" t="s">
        <v>220</v>
      </c>
      <c r="K21" s="249" t="s">
        <v>279</v>
      </c>
      <c r="L21" s="249">
        <v>365</v>
      </c>
    </row>
    <row r="22" spans="1:12" x14ac:dyDescent="0.15">
      <c r="A22" s="119">
        <v>18</v>
      </c>
      <c r="B22" s="247" t="s">
        <v>276</v>
      </c>
      <c r="C22" s="247" t="s">
        <v>227</v>
      </c>
      <c r="D22" s="248">
        <v>2021</v>
      </c>
      <c r="E22" s="248" t="s">
        <v>280</v>
      </c>
      <c r="F22" s="248">
        <v>1125</v>
      </c>
      <c r="G22" s="249" t="s">
        <v>281</v>
      </c>
      <c r="H22" s="249" t="s">
        <v>268</v>
      </c>
      <c r="I22" s="249" t="s">
        <v>265</v>
      </c>
      <c r="J22" s="249" t="s">
        <v>220</v>
      </c>
      <c r="K22" s="249" t="s">
        <v>221</v>
      </c>
      <c r="L22" s="249">
        <v>1125</v>
      </c>
    </row>
    <row r="23" spans="1:12" x14ac:dyDescent="0.15">
      <c r="A23" s="119">
        <v>19</v>
      </c>
      <c r="B23" s="247" t="s">
        <v>282</v>
      </c>
      <c r="C23" s="247" t="s">
        <v>227</v>
      </c>
      <c r="D23" s="248">
        <v>2021</v>
      </c>
      <c r="E23" s="248" t="s">
        <v>216</v>
      </c>
      <c r="F23" s="248">
        <v>5340</v>
      </c>
      <c r="G23" s="249" t="s">
        <v>281</v>
      </c>
      <c r="H23" s="249" t="s">
        <v>268</v>
      </c>
      <c r="I23" s="249" t="s">
        <v>265</v>
      </c>
      <c r="J23" s="249" t="s">
        <v>220</v>
      </c>
      <c r="K23" s="249" t="s">
        <v>221</v>
      </c>
      <c r="L23" s="249">
        <v>5340</v>
      </c>
    </row>
    <row r="24" spans="1:12" x14ac:dyDescent="0.15">
      <c r="A24" s="119">
        <v>20</v>
      </c>
      <c r="B24" s="247" t="s">
        <v>283</v>
      </c>
      <c r="C24" s="247"/>
      <c r="D24" s="248"/>
      <c r="E24" s="248" t="s">
        <v>284</v>
      </c>
      <c r="F24" s="248">
        <v>4850</v>
      </c>
      <c r="G24" s="249" t="s">
        <v>281</v>
      </c>
      <c r="H24" s="249" t="s">
        <v>268</v>
      </c>
      <c r="I24" s="249"/>
      <c r="J24" s="249" t="s">
        <v>220</v>
      </c>
      <c r="K24" s="249" t="s">
        <v>221</v>
      </c>
      <c r="L24" s="248">
        <v>4850</v>
      </c>
    </row>
    <row r="25" spans="1:12" x14ac:dyDescent="0.15">
      <c r="A25" s="119">
        <v>21</v>
      </c>
      <c r="B25" s="247" t="s">
        <v>285</v>
      </c>
      <c r="C25" s="247"/>
      <c r="D25" s="248"/>
      <c r="E25" s="248" t="s">
        <v>286</v>
      </c>
      <c r="F25" s="248">
        <v>3455</v>
      </c>
      <c r="G25" s="249" t="s">
        <v>281</v>
      </c>
      <c r="H25" s="249" t="s">
        <v>268</v>
      </c>
      <c r="I25" s="249"/>
      <c r="J25" s="249" t="s">
        <v>220</v>
      </c>
      <c r="K25" s="249" t="s">
        <v>221</v>
      </c>
      <c r="L25" s="248">
        <v>3455</v>
      </c>
    </row>
    <row r="26" spans="1:12" x14ac:dyDescent="0.15">
      <c r="A26" s="119">
        <v>22</v>
      </c>
      <c r="B26" s="247" t="s">
        <v>287</v>
      </c>
      <c r="C26" s="247"/>
      <c r="D26" s="252"/>
      <c r="E26" s="252" t="s">
        <v>288</v>
      </c>
      <c r="F26" s="252">
        <v>1852</v>
      </c>
      <c r="G26" s="247" t="s">
        <v>281</v>
      </c>
      <c r="H26" s="249" t="s">
        <v>268</v>
      </c>
      <c r="I26" s="247"/>
      <c r="J26" s="247" t="s">
        <v>220</v>
      </c>
      <c r="K26" s="253" t="s">
        <v>221</v>
      </c>
      <c r="L26" s="254">
        <v>1852</v>
      </c>
    </row>
    <row r="27" spans="1:12" x14ac:dyDescent="0.15">
      <c r="A27">
        <v>23</v>
      </c>
      <c r="B27" s="255" t="s">
        <v>289</v>
      </c>
      <c r="C27" s="256" t="s">
        <v>290</v>
      </c>
      <c r="D27" s="255"/>
      <c r="E27" s="257" t="s">
        <v>291</v>
      </c>
      <c r="F27" s="255">
        <v>1326</v>
      </c>
      <c r="G27" s="257" t="s">
        <v>292</v>
      </c>
      <c r="H27" s="258" t="s">
        <v>268</v>
      </c>
      <c r="I27" s="249"/>
      <c r="J27" s="255" t="s">
        <v>220</v>
      </c>
      <c r="K27" s="255" t="s">
        <v>221</v>
      </c>
      <c r="L27" s="255">
        <v>1326</v>
      </c>
    </row>
    <row r="30" spans="1:12" x14ac:dyDescent="0.15">
      <c r="K30" t="s">
        <v>293</v>
      </c>
      <c r="L30">
        <v>49516</v>
      </c>
    </row>
    <row r="1048576" spans="12:12" x14ac:dyDescent="0.15">
      <c r="L1048576">
        <f>SUM(L1:L1048575)</f>
        <v>99032</v>
      </c>
    </row>
  </sheetData>
  <hyperlinks>
    <hyperlink ref="O6" r:id="rId1" xr:uid="{07530551-161A-4EC0-967D-D85DCBAF480E}"/>
  </hyperlinks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25ECA-78A4-42AC-85BA-D41514E64BF5}">
  <dimension ref="A1"/>
  <sheetViews>
    <sheetView topLeftCell="E1" workbookViewId="0"/>
  </sheetViews>
  <sheetFormatPr baseColWidth="10" defaultColWidth="8.83203125" defaultRowHeight="13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7</vt:i4>
      </vt:variant>
    </vt:vector>
  </HeadingPairs>
  <TitlesOfParts>
    <vt:vector size="21" baseType="lpstr">
      <vt:lpstr>Cover</vt:lpstr>
      <vt:lpstr>Summary R&amp;P</vt:lpstr>
      <vt:lpstr>Bank Statement</vt:lpstr>
      <vt:lpstr>Cricket Club Reconcilation </vt:lpstr>
      <vt:lpstr>budget review</vt:lpstr>
      <vt:lpstr>budget review </vt:lpstr>
      <vt:lpstr>HPC VAT</vt:lpstr>
      <vt:lpstr>Asset Reg</vt:lpstr>
      <vt:lpstr>Sheet2</vt:lpstr>
      <vt:lpstr>Sheet1</vt:lpstr>
      <vt:lpstr>Reserves</vt:lpstr>
      <vt:lpstr>VAT</vt:lpstr>
      <vt:lpstr>Annual return</vt:lpstr>
      <vt:lpstr>Payments  TEST </vt:lpstr>
      <vt:lpstr>'budget review'!Print_Area</vt:lpstr>
      <vt:lpstr>'budget review '!Print_Area</vt:lpstr>
      <vt:lpstr>Cover!Print_Area</vt:lpstr>
      <vt:lpstr>'Cricket Club Reconcilation '!Print_Area</vt:lpstr>
      <vt:lpstr>'HPC VAT'!Print_Area</vt:lpstr>
      <vt:lpstr>'Payments  TEST '!Print_Area</vt:lpstr>
      <vt:lpstr>VAT!Print_Area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Home</dc:creator>
  <cp:keywords/>
  <dc:description/>
  <cp:lastModifiedBy>Horne Parish Clerk</cp:lastModifiedBy>
  <cp:revision/>
  <dcterms:created xsi:type="dcterms:W3CDTF">2010-07-07T15:23:42Z</dcterms:created>
  <dcterms:modified xsi:type="dcterms:W3CDTF">2024-05-14T21:28:12Z</dcterms:modified>
  <cp:category/>
  <cp:contentStatus/>
</cp:coreProperties>
</file>